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nnar\Desktop\"/>
    </mc:Choice>
  </mc:AlternateContent>
  <bookViews>
    <workbookView xWindow="0" yWindow="0" windowWidth="25200" windowHeight="10356"/>
  </bookViews>
  <sheets>
    <sheet name="Taul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H62" i="1"/>
  <c r="K53" i="1" l="1"/>
  <c r="K52" i="1"/>
  <c r="K50" i="1"/>
  <c r="K48" i="1"/>
  <c r="I50" i="1"/>
  <c r="I51" i="1"/>
  <c r="I47" i="1" s="1"/>
  <c r="H53" i="1"/>
  <c r="H47" i="1" s="1"/>
  <c r="I49" i="1"/>
  <c r="F54" i="1"/>
  <c r="F47" i="1" s="1"/>
  <c r="G48" i="1"/>
  <c r="G47" i="1" s="1"/>
  <c r="F48" i="1"/>
  <c r="F37" i="1"/>
  <c r="G37" i="1"/>
  <c r="F39" i="1"/>
  <c r="G39" i="1"/>
  <c r="G36" i="1"/>
  <c r="F36" i="1"/>
  <c r="D49" i="1"/>
  <c r="E49" i="1"/>
  <c r="D50" i="1"/>
  <c r="E50" i="1"/>
  <c r="D51" i="1"/>
  <c r="E51" i="1"/>
  <c r="D52" i="1"/>
  <c r="E52" i="1"/>
  <c r="D53" i="1"/>
  <c r="E53" i="1"/>
  <c r="D54" i="1"/>
  <c r="E54" i="1"/>
  <c r="E48" i="1"/>
  <c r="E47" i="1" s="1"/>
  <c r="D48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E36" i="1"/>
  <c r="D36" i="1"/>
  <c r="L47" i="1"/>
  <c r="L35" i="1"/>
  <c r="I35" i="1"/>
  <c r="H35" i="1"/>
  <c r="G35" i="1"/>
  <c r="X24" i="1"/>
  <c r="K24" i="1" s="1"/>
  <c r="O24" i="1" s="1"/>
  <c r="O54" i="1" s="1"/>
  <c r="W24" i="1"/>
  <c r="T24" i="1"/>
  <c r="Q24" i="1"/>
  <c r="S24" i="1" s="1"/>
  <c r="U24" i="1" s="1"/>
  <c r="W23" i="1"/>
  <c r="T23" i="1"/>
  <c r="Q23" i="1"/>
  <c r="S23" i="1" s="1"/>
  <c r="U23" i="1" s="1"/>
  <c r="O23" i="1"/>
  <c r="O53" i="1" s="1"/>
  <c r="W22" i="1"/>
  <c r="T22" i="1"/>
  <c r="Q22" i="1"/>
  <c r="O22" i="1"/>
  <c r="O52" i="1" s="1"/>
  <c r="X21" i="1"/>
  <c r="K21" i="1" s="1"/>
  <c r="O21" i="1" s="1"/>
  <c r="O51" i="1" s="1"/>
  <c r="W21" i="1"/>
  <c r="T21" i="1"/>
  <c r="Q21" i="1"/>
  <c r="R21" i="1" s="1"/>
  <c r="W20" i="1"/>
  <c r="T20" i="1"/>
  <c r="Q20" i="1"/>
  <c r="O20" i="1"/>
  <c r="O50" i="1" s="1"/>
  <c r="X19" i="1"/>
  <c r="W19" i="1"/>
  <c r="T19" i="1"/>
  <c r="Q19" i="1"/>
  <c r="R19" i="1" s="1"/>
  <c r="W18" i="1"/>
  <c r="V18" i="1"/>
  <c r="V17" i="1" s="1"/>
  <c r="T18" i="1"/>
  <c r="Q18" i="1"/>
  <c r="R18" i="1" s="1"/>
  <c r="O18" i="1"/>
  <c r="O48" i="1" s="1"/>
  <c r="L17" i="1"/>
  <c r="I17" i="1"/>
  <c r="H17" i="1"/>
  <c r="G17" i="1"/>
  <c r="F17" i="1"/>
  <c r="E17" i="1"/>
  <c r="D17" i="1"/>
  <c r="V14" i="1"/>
  <c r="T14" i="1"/>
  <c r="Q14" i="1"/>
  <c r="R14" i="1" s="1"/>
  <c r="J14" i="1"/>
  <c r="N14" i="1" s="1"/>
  <c r="N44" i="1" s="1"/>
  <c r="V13" i="1"/>
  <c r="T13" i="1"/>
  <c r="Q13" i="1"/>
  <c r="X13" i="1" s="1"/>
  <c r="K13" i="1" s="1"/>
  <c r="O13" i="1" s="1"/>
  <c r="O43" i="1" s="1"/>
  <c r="J13" i="1"/>
  <c r="N13" i="1" s="1"/>
  <c r="N43" i="1" s="1"/>
  <c r="V12" i="1"/>
  <c r="T12" i="1"/>
  <c r="Q12" i="1"/>
  <c r="V11" i="1"/>
  <c r="T11" i="1"/>
  <c r="Q11" i="1"/>
  <c r="J11" i="1"/>
  <c r="N11" i="1" s="1"/>
  <c r="N41" i="1" s="1"/>
  <c r="V10" i="1"/>
  <c r="T10" i="1"/>
  <c r="Q10" i="1"/>
  <c r="R10" i="1" s="1"/>
  <c r="V9" i="1"/>
  <c r="T9" i="1"/>
  <c r="Q9" i="1"/>
  <c r="X9" i="1" s="1"/>
  <c r="K9" i="1" s="1"/>
  <c r="O9" i="1" s="1"/>
  <c r="O39" i="1" s="1"/>
  <c r="V8" i="1"/>
  <c r="T8" i="1"/>
  <c r="Q8" i="1"/>
  <c r="J8" i="1" s="1"/>
  <c r="V7" i="1"/>
  <c r="T7" i="1"/>
  <c r="Q7" i="1"/>
  <c r="V6" i="1"/>
  <c r="T6" i="1"/>
  <c r="Q6" i="1"/>
  <c r="R6" i="1" s="1"/>
  <c r="W5" i="1"/>
  <c r="L5" i="1"/>
  <c r="I5" i="1"/>
  <c r="H5" i="1"/>
  <c r="H28" i="1" s="1"/>
  <c r="G5" i="1"/>
  <c r="G28" i="1" s="1"/>
  <c r="F5" i="1"/>
  <c r="E5" i="1"/>
  <c r="D5" i="1"/>
  <c r="D28" i="1" s="1"/>
  <c r="E28" i="1" l="1"/>
  <c r="I28" i="1"/>
  <c r="F28" i="1"/>
  <c r="D35" i="1"/>
  <c r="X14" i="1"/>
  <c r="K14" i="1" s="1"/>
  <c r="O14" i="1" s="1"/>
  <c r="O44" i="1" s="1"/>
  <c r="F35" i="1"/>
  <c r="S14" i="1"/>
  <c r="U14" i="1" s="1"/>
  <c r="K43" i="1"/>
  <c r="S18" i="1"/>
  <c r="U18" i="1" s="1"/>
  <c r="J19" i="1"/>
  <c r="N19" i="1" s="1"/>
  <c r="N49" i="1" s="1"/>
  <c r="E35" i="1"/>
  <c r="K39" i="1"/>
  <c r="K51" i="1"/>
  <c r="S19" i="1"/>
  <c r="U19" i="1" s="1"/>
  <c r="W17" i="1"/>
  <c r="Q17" i="1"/>
  <c r="N8" i="1"/>
  <c r="N38" i="1" s="1"/>
  <c r="J38" i="1"/>
  <c r="J43" i="1"/>
  <c r="J9" i="1"/>
  <c r="K44" i="1"/>
  <c r="J41" i="1"/>
  <c r="J21" i="1"/>
  <c r="J44" i="1"/>
  <c r="K54" i="1"/>
  <c r="D47" i="1"/>
  <c r="X10" i="1"/>
  <c r="K10" i="1" s="1"/>
  <c r="J24" i="1"/>
  <c r="S10" i="1"/>
  <c r="U10" i="1" s="1"/>
  <c r="J18" i="1"/>
  <c r="J48" i="1" s="1"/>
  <c r="R24" i="1"/>
  <c r="S9" i="1"/>
  <c r="U9" i="1" s="1"/>
  <c r="J10" i="1"/>
  <c r="S13" i="1"/>
  <c r="U13" i="1" s="1"/>
  <c r="S21" i="1"/>
  <c r="U21" i="1" s="1"/>
  <c r="X6" i="1"/>
  <c r="K6" i="1" s="1"/>
  <c r="S6" i="1"/>
  <c r="U6" i="1" s="1"/>
  <c r="J6" i="1"/>
  <c r="R9" i="1"/>
  <c r="R13" i="1"/>
  <c r="T5" i="1"/>
  <c r="X7" i="1"/>
  <c r="S7" i="1"/>
  <c r="R7" i="1"/>
  <c r="Q5" i="1"/>
  <c r="X12" i="1"/>
  <c r="K12" i="1" s="1"/>
  <c r="S12" i="1"/>
  <c r="U12" i="1" s="1"/>
  <c r="R12" i="1"/>
  <c r="K19" i="1"/>
  <c r="K49" i="1" s="1"/>
  <c r="K47" i="1" s="1"/>
  <c r="X17" i="1"/>
  <c r="J7" i="1"/>
  <c r="J37" i="1" s="1"/>
  <c r="X8" i="1"/>
  <c r="K8" i="1" s="1"/>
  <c r="S8" i="1"/>
  <c r="U8" i="1" s="1"/>
  <c r="X11" i="1"/>
  <c r="K11" i="1" s="1"/>
  <c r="S11" i="1"/>
  <c r="U11" i="1" s="1"/>
  <c r="R11" i="1"/>
  <c r="J12" i="1"/>
  <c r="N18" i="1"/>
  <c r="N48" i="1" s="1"/>
  <c r="S20" i="1"/>
  <c r="U20" i="1" s="1"/>
  <c r="R20" i="1"/>
  <c r="J20" i="1"/>
  <c r="S22" i="1"/>
  <c r="U22" i="1" s="1"/>
  <c r="R22" i="1"/>
  <c r="J22" i="1"/>
  <c r="V5" i="1"/>
  <c r="V26" i="1" s="1"/>
  <c r="V31" i="1" s="1"/>
  <c r="R8" i="1"/>
  <c r="T17" i="1"/>
  <c r="J23" i="1"/>
  <c r="R23" i="1"/>
  <c r="J49" i="1" l="1"/>
  <c r="U17" i="1"/>
  <c r="N21" i="1"/>
  <c r="N51" i="1" s="1"/>
  <c r="J51" i="1"/>
  <c r="O11" i="1"/>
  <c r="O41" i="1" s="1"/>
  <c r="K41" i="1"/>
  <c r="O12" i="1"/>
  <c r="O42" i="1" s="1"/>
  <c r="K42" i="1"/>
  <c r="N6" i="1"/>
  <c r="N36" i="1" s="1"/>
  <c r="J36" i="1"/>
  <c r="N23" i="1"/>
  <c r="N53" i="1" s="1"/>
  <c r="J53" i="1"/>
  <c r="N22" i="1"/>
  <c r="N52" i="1" s="1"/>
  <c r="J52" i="1"/>
  <c r="O8" i="1"/>
  <c r="O38" i="1" s="1"/>
  <c r="K38" i="1"/>
  <c r="O6" i="1"/>
  <c r="O36" i="1" s="1"/>
  <c r="K36" i="1"/>
  <c r="N24" i="1"/>
  <c r="N54" i="1" s="1"/>
  <c r="J54" i="1"/>
  <c r="N9" i="1"/>
  <c r="N39" i="1" s="1"/>
  <c r="J39" i="1"/>
  <c r="O10" i="1"/>
  <c r="O40" i="1" s="1"/>
  <c r="K40" i="1"/>
  <c r="N20" i="1"/>
  <c r="N50" i="1" s="1"/>
  <c r="J50" i="1"/>
  <c r="N12" i="1"/>
  <c r="N42" i="1" s="1"/>
  <c r="J42" i="1"/>
  <c r="N10" i="1"/>
  <c r="N40" i="1" s="1"/>
  <c r="J40" i="1"/>
  <c r="N47" i="1"/>
  <c r="R17" i="1"/>
  <c r="R5" i="1"/>
  <c r="N7" i="1"/>
  <c r="J5" i="1"/>
  <c r="U7" i="1"/>
  <c r="U5" i="1" s="1"/>
  <c r="S5" i="1"/>
  <c r="S17" i="1"/>
  <c r="J17" i="1"/>
  <c r="K7" i="1"/>
  <c r="K37" i="1" s="1"/>
  <c r="X5" i="1"/>
  <c r="O19" i="1"/>
  <c r="K17" i="1"/>
  <c r="U26" i="1" l="1"/>
  <c r="U31" i="1" s="1"/>
  <c r="N17" i="1"/>
  <c r="J35" i="1"/>
  <c r="J47" i="1"/>
  <c r="O17" i="1"/>
  <c r="O49" i="1"/>
  <c r="O47" i="1" s="1"/>
  <c r="N5" i="1"/>
  <c r="N37" i="1"/>
  <c r="N35" i="1" s="1"/>
  <c r="K35" i="1"/>
  <c r="O7" i="1"/>
  <c r="K5" i="1"/>
  <c r="K28" i="1" s="1"/>
  <c r="J28" i="1"/>
  <c r="N28" i="1" l="1"/>
  <c r="O5" i="1"/>
  <c r="O28" i="1" s="1"/>
  <c r="O37" i="1"/>
  <c r="O35" i="1" s="1"/>
</calcChain>
</file>

<file path=xl/sharedStrings.xml><?xml version="1.0" encoding="utf-8"?>
<sst xmlns="http://schemas.openxmlformats.org/spreadsheetml/2006/main" count="109" uniqueCount="51">
  <si>
    <t xml:space="preserve">Alkuperäinen </t>
  </si>
  <si>
    <t>Hallinnon</t>
  </si>
  <si>
    <t>Päivystyksen</t>
  </si>
  <si>
    <t>Sopetusohjelman</t>
  </si>
  <si>
    <t>Muutokset</t>
  </si>
  <si>
    <t xml:space="preserve">MUUTETTU </t>
  </si>
  <si>
    <t>Yhteensä</t>
  </si>
  <si>
    <t>MUUTETTU TA 2019</t>
  </si>
  <si>
    <t xml:space="preserve">SISÄISET </t>
  </si>
  <si>
    <t>TA 2019</t>
  </si>
  <si>
    <t>muutos</t>
  </si>
  <si>
    <t>Pohjat</t>
  </si>
  <si>
    <t>Ero</t>
  </si>
  <si>
    <t>Menot</t>
  </si>
  <si>
    <t>Tulot</t>
  </si>
  <si>
    <t>SA01</t>
  </si>
  <si>
    <t>PK010</t>
  </si>
  <si>
    <t>PK020</t>
  </si>
  <si>
    <t>PK030</t>
  </si>
  <si>
    <t>PK040</t>
  </si>
  <si>
    <t>PK050</t>
  </si>
  <si>
    <t>PK060</t>
  </si>
  <si>
    <t>PK070</t>
  </si>
  <si>
    <t>PK080</t>
  </si>
  <si>
    <t>PK090</t>
  </si>
  <si>
    <t>SA10</t>
  </si>
  <si>
    <t>PK100</t>
  </si>
  <si>
    <t>PK110</t>
  </si>
  <si>
    <t>PK120</t>
  </si>
  <si>
    <t>PK130</t>
  </si>
  <si>
    <t>PK140</t>
  </si>
  <si>
    <t>PK150</t>
  </si>
  <si>
    <t>PK160</t>
  </si>
  <si>
    <t>Hallintokeskus</t>
  </si>
  <si>
    <t>Taloudellisuus ja tehokkuus milj. €</t>
  </si>
  <si>
    <t>Sairaalan hallinto</t>
  </si>
  <si>
    <t>Taseyksiköt</t>
  </si>
  <si>
    <t>Operatiivinen keskus</t>
  </si>
  <si>
    <t>Lääkinnälliset palvelut</t>
  </si>
  <si>
    <t>Mielenterveys ja hyvinvointi</t>
  </si>
  <si>
    <t>Akuutti</t>
  </si>
  <si>
    <t>Hoitotyön palveluyksikkö</t>
  </si>
  <si>
    <t>Henkilöstövoimavarojen hallinta ja</t>
  </si>
  <si>
    <t>osaaminen</t>
  </si>
  <si>
    <t>Nettotyöpanos</t>
  </si>
  <si>
    <t xml:space="preserve">Hallitusta sitovat tavoitteet </t>
  </si>
  <si>
    <t>oranisaatio-</t>
  </si>
  <si>
    <t>sisäisen veloituksen</t>
  </si>
  <si>
    <t>KYS-tason valtuustoa sitovat kokonaismeno- ja tulotavoitteet eivät muutu.</t>
  </si>
  <si>
    <t xml:space="preserve">KYS-tason tuloslaskelman ja rahoituslaskelman rivien välillä tapahtuu muutoksia. </t>
  </si>
  <si>
    <t>organisaatio-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</si>
</sst>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99FF"/>
        <bgColor indexed="64"/>
      </patternFill>
    </fill>
    <fill>
      <patternFill patternType="solid">
        <fgColor rgb="FFFFCC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7" xfId="0" applyFont="1" applyFill="1" applyBorder="1"/>
    <xf numFmtId="3" fontId="2" fillId="0" borderId="0" xfId="0" applyNumberFormat="1" applyFont="1" applyAlignment="1">
      <alignment horizontal="center"/>
    </xf>
    <xf numFmtId="0" fontId="0" fillId="3" borderId="5" xfId="0" applyFill="1" applyBorder="1"/>
    <xf numFmtId="0" fontId="0" fillId="3" borderId="0" xfId="0" applyFill="1" applyBorder="1"/>
    <xf numFmtId="3" fontId="0" fillId="0" borderId="7" xfId="0" applyNumberFormat="1" applyBorder="1"/>
    <xf numFmtId="3" fontId="0" fillId="0" borderId="5" xfId="0" applyNumberFormat="1" applyBorder="1"/>
    <xf numFmtId="3" fontId="0" fillId="2" borderId="7" xfId="0" applyNumberFormat="1" applyFill="1" applyBorder="1"/>
    <xf numFmtId="3" fontId="0" fillId="0" borderId="0" xfId="0" applyNumberFormat="1"/>
    <xf numFmtId="0" fontId="1" fillId="3" borderId="5" xfId="0" applyFont="1" applyFill="1" applyBorder="1"/>
    <xf numFmtId="0" fontId="1" fillId="3" borderId="0" xfId="0" applyFont="1" applyFill="1" applyBorder="1"/>
    <xf numFmtId="3" fontId="1" fillId="0" borderId="7" xfId="0" applyNumberFormat="1" applyFont="1" applyBorder="1"/>
    <xf numFmtId="3" fontId="1" fillId="0" borderId="5" xfId="0" applyNumberFormat="1" applyFont="1" applyBorder="1"/>
    <xf numFmtId="3" fontId="1" fillId="2" borderId="7" xfId="0" applyNumberFormat="1" applyFont="1" applyFill="1" applyBorder="1"/>
    <xf numFmtId="0" fontId="2" fillId="3" borderId="5" xfId="0" applyFont="1" applyFill="1" applyBorder="1"/>
    <xf numFmtId="0" fontId="2" fillId="3" borderId="0" xfId="0" applyFont="1" applyFill="1" applyBorder="1"/>
    <xf numFmtId="3" fontId="2" fillId="0" borderId="7" xfId="0" applyNumberFormat="1" applyFont="1" applyBorder="1"/>
    <xf numFmtId="3" fontId="2" fillId="0" borderId="5" xfId="0" applyNumberFormat="1" applyFont="1" applyBorder="1"/>
    <xf numFmtId="3" fontId="2" fillId="2" borderId="7" xfId="0" applyNumberFormat="1" applyFont="1" applyFill="1" applyBorder="1"/>
    <xf numFmtId="0" fontId="2" fillId="0" borderId="0" xfId="0" applyFont="1"/>
    <xf numFmtId="3" fontId="2" fillId="0" borderId="0" xfId="0" applyNumberFormat="1" applyFont="1"/>
    <xf numFmtId="0" fontId="0" fillId="3" borderId="8" xfId="0" applyFill="1" applyBorder="1"/>
    <xf numFmtId="0" fontId="0" fillId="3" borderId="9" xfId="0" applyFill="1" applyBorder="1"/>
    <xf numFmtId="3" fontId="0" fillId="0" borderId="10" xfId="0" applyNumberFormat="1" applyBorder="1"/>
    <xf numFmtId="3" fontId="0" fillId="0" borderId="8" xfId="0" applyNumberFormat="1" applyBorder="1"/>
    <xf numFmtId="3" fontId="0" fillId="2" borderId="10" xfId="0" applyNumberFormat="1" applyFill="1" applyBorder="1"/>
    <xf numFmtId="164" fontId="2" fillId="0" borderId="7" xfId="0" applyNumberFormat="1" applyFont="1" applyBorder="1"/>
    <xf numFmtId="164" fontId="1" fillId="0" borderId="7" xfId="0" applyNumberFormat="1" applyFont="1" applyBorder="1"/>
    <xf numFmtId="164" fontId="1" fillId="0" borderId="5" xfId="0" applyNumberFormat="1" applyFont="1" applyBorder="1"/>
    <xf numFmtId="164" fontId="2" fillId="0" borderId="5" xfId="0" applyNumberFormat="1" applyFont="1" applyBorder="1"/>
    <xf numFmtId="164" fontId="0" fillId="0" borderId="0" xfId="0" applyNumberFormat="1"/>
    <xf numFmtId="0" fontId="3" fillId="3" borderId="5" xfId="0" applyFont="1" applyFill="1" applyBorder="1"/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7" xfId="0" applyFont="1" applyFill="1" applyBorder="1"/>
    <xf numFmtId="0" fontId="2" fillId="2" borderId="6" xfId="0" applyFont="1" applyFill="1" applyBorder="1" applyAlignment="1">
      <alignment horizontal="center"/>
    </xf>
    <xf numFmtId="164" fontId="2" fillId="0" borderId="0" xfId="0" applyNumberFormat="1" applyFont="1" applyBorder="1"/>
    <xf numFmtId="0" fontId="2" fillId="2" borderId="5" xfId="0" applyFont="1" applyFill="1" applyBorder="1"/>
    <xf numFmtId="0" fontId="2" fillId="2" borderId="0" xfId="0" applyFont="1" applyFill="1" applyBorder="1"/>
    <xf numFmtId="164" fontId="2" fillId="0" borderId="1" xfId="0" applyNumberFormat="1" applyFont="1" applyBorder="1"/>
    <xf numFmtId="164" fontId="2" fillId="0" borderId="2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3" fontId="2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2" fillId="0" borderId="0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/>
    <xf numFmtId="3" fontId="0" fillId="0" borderId="0" xfId="0" applyNumberFormat="1" applyFill="1" applyBorder="1"/>
    <xf numFmtId="0" fontId="1" fillId="2" borderId="3" xfId="0" applyFont="1" applyFill="1" applyBorder="1"/>
    <xf numFmtId="0" fontId="4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1" fillId="0" borderId="0" xfId="0" applyNumberFormat="1" applyFont="1" applyAlignment="1"/>
    <xf numFmtId="164" fontId="0" fillId="0" borderId="0" xfId="0" applyNumberFormat="1" applyAlignment="1"/>
    <xf numFmtId="0" fontId="1" fillId="2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2" borderId="3" xfId="0" applyFill="1" applyBorder="1" applyAlignment="1"/>
    <xf numFmtId="0" fontId="0" fillId="0" borderId="3" xfId="0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/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/>
    <xf numFmtId="164" fontId="2" fillId="0" borderId="5" xfId="0" applyNumberFormat="1" applyFont="1" applyBorder="1" applyAlignment="1"/>
    <xf numFmtId="0" fontId="0" fillId="0" borderId="6" xfId="0" applyBorder="1" applyAlignment="1"/>
    <xf numFmtId="3" fontId="0" fillId="0" borderId="8" xfId="0" applyNumberFormat="1" applyBorder="1" applyAlignment="1"/>
    <xf numFmtId="0" fontId="0" fillId="0" borderId="11" xfId="0" applyBorder="1" applyAlignment="1"/>
    <xf numFmtId="3" fontId="2" fillId="0" borderId="5" xfId="0" applyNumberFormat="1" applyFont="1" applyBorder="1" applyAlignment="1"/>
    <xf numFmtId="164" fontId="2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Talousarviomateriaali\2019\Lis&#228;talousarvio\2019Lis&#228;talousarvio%20201904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user/talousarvio/2019/Lis&#228;talousarvio/2019Tasiirrot%2020190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K-tason tavoitteet"/>
      <sheetName val="PK010"/>
      <sheetName val="PK020"/>
      <sheetName val="PK030"/>
      <sheetName val="PK040"/>
      <sheetName val="PK050"/>
      <sheetName val="PK060"/>
      <sheetName val="PK070"/>
      <sheetName val="PK080"/>
      <sheetName val="PK100"/>
      <sheetName val="PK110"/>
      <sheetName val="PK120"/>
      <sheetName val="PK130"/>
      <sheetName val="PK140"/>
      <sheetName val="PK150"/>
      <sheetName val="PK160"/>
      <sheetName val="Sisäiset"/>
      <sheetName val="Yhteenveto"/>
    </sheetNames>
    <sheetDataSet>
      <sheetData sheetId="0"/>
      <sheetData sheetId="1">
        <row r="11">
          <cell r="B11">
            <v>-44098</v>
          </cell>
        </row>
      </sheetData>
      <sheetData sheetId="2">
        <row r="13">
          <cell r="B13">
            <v>-38591</v>
          </cell>
        </row>
      </sheetData>
      <sheetData sheetId="3">
        <row r="13">
          <cell r="B13">
            <v>-1902</v>
          </cell>
        </row>
      </sheetData>
      <sheetData sheetId="4">
        <row r="13">
          <cell r="B13">
            <v>-140276</v>
          </cell>
        </row>
      </sheetData>
      <sheetData sheetId="5">
        <row r="13">
          <cell r="B13">
            <v>-55785</v>
          </cell>
        </row>
      </sheetData>
      <sheetData sheetId="6">
        <row r="13">
          <cell r="B13">
            <v>-328799</v>
          </cell>
        </row>
      </sheetData>
      <sheetData sheetId="7">
        <row r="13">
          <cell r="B13">
            <v>-47686</v>
          </cell>
        </row>
      </sheetData>
      <sheetData sheetId="8">
        <row r="13">
          <cell r="B13">
            <v>-3963</v>
          </cell>
        </row>
      </sheetData>
      <sheetData sheetId="9">
        <row r="8">
          <cell r="B8">
            <v>-328655</v>
          </cell>
        </row>
      </sheetData>
      <sheetData sheetId="10">
        <row r="13">
          <cell r="B13">
            <v>2513535</v>
          </cell>
        </row>
      </sheetData>
      <sheetData sheetId="11">
        <row r="13">
          <cell r="B13">
            <v>-1002349</v>
          </cell>
        </row>
      </sheetData>
      <sheetData sheetId="12">
        <row r="13">
          <cell r="B13">
            <v>-928696</v>
          </cell>
        </row>
      </sheetData>
      <sheetData sheetId="13">
        <row r="13">
          <cell r="B13">
            <v>884635</v>
          </cell>
        </row>
      </sheetData>
      <sheetData sheetId="14">
        <row r="13">
          <cell r="B13">
            <v>-665459</v>
          </cell>
        </row>
      </sheetData>
      <sheetData sheetId="15">
        <row r="11">
          <cell r="B11">
            <v>228092</v>
          </cell>
        </row>
      </sheetData>
      <sheetData sheetId="16">
        <row r="6">
          <cell r="C6">
            <v>-1429</v>
          </cell>
        </row>
        <row r="7">
          <cell r="C7">
            <v>-230159</v>
          </cell>
          <cell r="E7">
            <v>891144</v>
          </cell>
          <cell r="G7">
            <v>-128347</v>
          </cell>
          <cell r="I7">
            <v>47130</v>
          </cell>
        </row>
        <row r="8">
          <cell r="C8">
            <v>-174496</v>
          </cell>
          <cell r="E8">
            <v>405214</v>
          </cell>
          <cell r="G8">
            <v>-87969</v>
          </cell>
          <cell r="I8">
            <v>72607</v>
          </cell>
        </row>
        <row r="9">
          <cell r="C9">
            <v>-179126</v>
          </cell>
          <cell r="E9">
            <v>320922</v>
          </cell>
          <cell r="G9">
            <v>-399449</v>
          </cell>
          <cell r="I9">
            <v>55190</v>
          </cell>
        </row>
        <row r="10">
          <cell r="C10">
            <v>-44629</v>
          </cell>
          <cell r="E10">
            <v>10550</v>
          </cell>
          <cell r="G10">
            <v>-8956</v>
          </cell>
          <cell r="I10">
            <v>30319</v>
          </cell>
        </row>
        <row r="11">
          <cell r="C11">
            <v>-69442</v>
          </cell>
          <cell r="E11">
            <v>227893</v>
          </cell>
          <cell r="G11">
            <v>-21928</v>
          </cell>
          <cell r="I11">
            <v>22847</v>
          </cell>
        </row>
        <row r="12">
          <cell r="C12">
            <v>-49022</v>
          </cell>
          <cell r="E12">
            <v>0</v>
          </cell>
        </row>
        <row r="17">
          <cell r="E17">
            <v>1855723</v>
          </cell>
          <cell r="G17">
            <v>-646649</v>
          </cell>
          <cell r="I17">
            <v>228092</v>
          </cell>
        </row>
      </sheetData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litus"/>
      <sheetName val="Erittely"/>
    </sheetNames>
    <sheetDataSet>
      <sheetData sheetId="0"/>
      <sheetData sheetId="1">
        <row r="6">
          <cell r="C6">
            <v>6320746</v>
          </cell>
        </row>
        <row r="7">
          <cell r="C7">
            <v>5240726</v>
          </cell>
        </row>
        <row r="8">
          <cell r="C8">
            <v>253864</v>
          </cell>
        </row>
        <row r="9">
          <cell r="C9">
            <v>19452361</v>
          </cell>
        </row>
        <row r="10">
          <cell r="C10">
            <v>7447249</v>
          </cell>
        </row>
        <row r="11">
          <cell r="C11">
            <v>37276506</v>
          </cell>
        </row>
        <row r="12">
          <cell r="C12">
            <v>6375118</v>
          </cell>
        </row>
        <row r="13">
          <cell r="C13">
            <v>610000</v>
          </cell>
        </row>
        <row r="14">
          <cell r="C14">
            <v>20278247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9"/>
  <sheetViews>
    <sheetView tabSelected="1" topLeftCell="A57" workbookViewId="0">
      <selection activeCell="F79" sqref="F79"/>
    </sheetView>
  </sheetViews>
  <sheetFormatPr defaultRowHeight="14.4" x14ac:dyDescent="0.3"/>
  <cols>
    <col min="1" max="1" width="5.6640625" customWidth="1"/>
    <col min="3" max="3" width="17.6640625" customWidth="1"/>
    <col min="4" max="5" width="10.33203125" customWidth="1"/>
    <col min="6" max="7" width="10.33203125" style="19" customWidth="1"/>
    <col min="8" max="8" width="12" style="19" customWidth="1"/>
    <col min="9" max="9" width="11.6640625" style="19" customWidth="1"/>
    <col min="10" max="11" width="10.33203125" style="19" customWidth="1"/>
    <col min="12" max="12" width="20.6640625" hidden="1" customWidth="1"/>
    <col min="13" max="13" width="1.44140625" customWidth="1"/>
    <col min="14" max="15" width="10.6640625" customWidth="1"/>
    <col min="16" max="16" width="1.88671875" customWidth="1"/>
    <col min="17" max="17" width="11.33203125" hidden="1" customWidth="1"/>
    <col min="18" max="18" width="9.88671875" hidden="1" customWidth="1"/>
    <col min="19" max="19" width="13.44140625" hidden="1" customWidth="1"/>
    <col min="20" max="20" width="11.33203125" hidden="1" customWidth="1"/>
    <col min="21" max="21" width="15.44140625" hidden="1" customWidth="1"/>
    <col min="22" max="22" width="15.44140625" style="19" hidden="1" customWidth="1"/>
    <col min="23" max="23" width="10.44140625" hidden="1" customWidth="1"/>
    <col min="24" max="24" width="1.33203125" hidden="1" customWidth="1"/>
  </cols>
  <sheetData>
    <row r="1" spans="1:24" s="4" customFormat="1" ht="18" hidden="1" x14ac:dyDescent="0.35">
      <c r="A1" s="1"/>
      <c r="B1" s="2"/>
      <c r="C1" s="2"/>
      <c r="D1" s="76" t="s">
        <v>0</v>
      </c>
      <c r="E1" s="77"/>
      <c r="F1" s="78" t="s">
        <v>1</v>
      </c>
      <c r="G1" s="79"/>
      <c r="H1" s="78" t="s">
        <v>2</v>
      </c>
      <c r="I1" s="79"/>
      <c r="J1" s="78" t="s">
        <v>3</v>
      </c>
      <c r="K1" s="79"/>
      <c r="L1" s="3" t="s">
        <v>4</v>
      </c>
      <c r="M1" s="3"/>
      <c r="N1" s="76" t="s">
        <v>5</v>
      </c>
      <c r="O1" s="80"/>
      <c r="S1" s="81" t="s">
        <v>6</v>
      </c>
      <c r="T1" s="82"/>
      <c r="U1" s="69" t="s">
        <v>7</v>
      </c>
      <c r="V1" s="70"/>
      <c r="W1" s="69" t="s">
        <v>8</v>
      </c>
      <c r="X1" s="70"/>
    </row>
    <row r="2" spans="1:24" s="4" customFormat="1" ht="18" hidden="1" x14ac:dyDescent="0.35">
      <c r="A2" s="5"/>
      <c r="B2" s="6"/>
      <c r="C2" s="6"/>
      <c r="D2" s="71" t="s">
        <v>9</v>
      </c>
      <c r="E2" s="72"/>
      <c r="F2" s="73" t="s">
        <v>10</v>
      </c>
      <c r="G2" s="74"/>
      <c r="H2" s="73" t="s">
        <v>10</v>
      </c>
      <c r="I2" s="74"/>
      <c r="J2" s="73" t="s">
        <v>10</v>
      </c>
      <c r="K2" s="74"/>
      <c r="L2" s="7"/>
      <c r="M2" s="7"/>
      <c r="N2" s="71" t="s">
        <v>9</v>
      </c>
      <c r="O2" s="75"/>
      <c r="Q2" s="8" t="s">
        <v>11</v>
      </c>
      <c r="R2" s="9" t="s">
        <v>12</v>
      </c>
      <c r="S2" s="82"/>
      <c r="T2" s="82"/>
      <c r="U2" s="70"/>
      <c r="V2" s="70"/>
      <c r="W2" s="70"/>
      <c r="X2" s="70"/>
    </row>
    <row r="3" spans="1:24" s="4" customFormat="1" ht="18" hidden="1" x14ac:dyDescent="0.35">
      <c r="A3" s="5"/>
      <c r="B3" s="6"/>
      <c r="C3" s="6"/>
      <c r="D3" s="10" t="s">
        <v>13</v>
      </c>
      <c r="E3" s="11" t="s">
        <v>14</v>
      </c>
      <c r="F3" s="10" t="s">
        <v>13</v>
      </c>
      <c r="G3" s="11" t="s">
        <v>14</v>
      </c>
      <c r="H3" s="10" t="s">
        <v>13</v>
      </c>
      <c r="I3" s="11" t="s">
        <v>14</v>
      </c>
      <c r="J3" s="10" t="s">
        <v>13</v>
      </c>
      <c r="K3" s="11" t="s">
        <v>14</v>
      </c>
      <c r="L3" s="12"/>
      <c r="M3" s="12"/>
      <c r="N3" s="10" t="s">
        <v>13</v>
      </c>
      <c r="O3" s="10" t="s">
        <v>14</v>
      </c>
      <c r="S3" s="13" t="s">
        <v>13</v>
      </c>
      <c r="T3" s="13" t="s">
        <v>14</v>
      </c>
      <c r="U3" s="13" t="s">
        <v>13</v>
      </c>
      <c r="V3" s="13" t="s">
        <v>14</v>
      </c>
      <c r="W3" s="13" t="s">
        <v>13</v>
      </c>
      <c r="X3" s="13" t="s">
        <v>14</v>
      </c>
    </row>
    <row r="4" spans="1:24" hidden="1" x14ac:dyDescent="0.3">
      <c r="A4" s="14"/>
      <c r="B4" s="15"/>
      <c r="C4" s="15"/>
      <c r="D4" s="16"/>
      <c r="E4" s="17"/>
      <c r="F4" s="17"/>
      <c r="G4" s="16"/>
      <c r="H4" s="17"/>
      <c r="I4" s="16"/>
      <c r="J4" s="17"/>
      <c r="K4" s="16"/>
      <c r="L4" s="16"/>
      <c r="M4" s="18"/>
      <c r="N4" s="16"/>
      <c r="O4" s="16"/>
    </row>
    <row r="5" spans="1:24" s="4" customFormat="1" ht="18" hidden="1" x14ac:dyDescent="0.35">
      <c r="A5" s="20" t="s">
        <v>15</v>
      </c>
      <c r="B5" s="21"/>
      <c r="C5" s="21"/>
      <c r="D5" s="22">
        <f t="shared" ref="D5:K5" si="0">SUM(D6:D14)</f>
        <v>106655275</v>
      </c>
      <c r="E5" s="23">
        <f t="shared" si="0"/>
        <v>103254817</v>
      </c>
      <c r="F5" s="23">
        <f t="shared" si="0"/>
        <v>-868639</v>
      </c>
      <c r="G5" s="22">
        <f t="shared" si="0"/>
        <v>-875564</v>
      </c>
      <c r="H5" s="23">
        <f t="shared" si="0"/>
        <v>0</v>
      </c>
      <c r="I5" s="22">
        <f t="shared" si="0"/>
        <v>0</v>
      </c>
      <c r="J5" s="23">
        <f t="shared" si="0"/>
        <v>-748303</v>
      </c>
      <c r="K5" s="22">
        <f t="shared" si="0"/>
        <v>-748303</v>
      </c>
      <c r="L5" s="22">
        <f t="shared" ref="L5" si="1">SUM(L6:L14)</f>
        <v>-664205</v>
      </c>
      <c r="M5" s="24"/>
      <c r="N5" s="22">
        <f>SUM(N6:N14)</f>
        <v>105038333</v>
      </c>
      <c r="O5" s="22">
        <f>SUM(O6:O14)</f>
        <v>101630950</v>
      </c>
      <c r="Q5" s="22">
        <f>SUM(Q6:Q14)</f>
        <v>-748303</v>
      </c>
      <c r="R5" s="22">
        <f t="shared" ref="R5:X5" si="2">SUM(R6:R14)</f>
        <v>84098</v>
      </c>
      <c r="S5" s="22">
        <f t="shared" si="2"/>
        <v>-1616942</v>
      </c>
      <c r="T5" s="22">
        <f t="shared" si="2"/>
        <v>-875564</v>
      </c>
      <c r="U5" s="22">
        <f t="shared" si="2"/>
        <v>105038333</v>
      </c>
      <c r="V5" s="22">
        <f t="shared" si="2"/>
        <v>102379253</v>
      </c>
      <c r="W5" s="22">
        <f t="shared" si="2"/>
        <v>0</v>
      </c>
      <c r="X5" s="22">
        <f t="shared" si="2"/>
        <v>-748303</v>
      </c>
    </row>
    <row r="6" spans="1:24" s="30" customFormat="1" ht="15.6" hidden="1" x14ac:dyDescent="0.3">
      <c r="A6" s="25"/>
      <c r="B6" s="26" t="s">
        <v>16</v>
      </c>
      <c r="C6" s="26"/>
      <c r="D6" s="27">
        <v>6119128</v>
      </c>
      <c r="E6" s="28">
        <v>6320746</v>
      </c>
      <c r="F6" s="28">
        <v>130021</v>
      </c>
      <c r="G6" s="27">
        <v>132062</v>
      </c>
      <c r="H6" s="28"/>
      <c r="I6" s="27"/>
      <c r="J6" s="28">
        <f>Q6+W6</f>
        <v>-44098</v>
      </c>
      <c r="K6" s="27">
        <f>X6</f>
        <v>-44098</v>
      </c>
      <c r="L6" s="27">
        <v>-44098</v>
      </c>
      <c r="M6" s="29"/>
      <c r="N6" s="27">
        <f>D6+F6+H6+J6</f>
        <v>6205051</v>
      </c>
      <c r="O6" s="27">
        <f>E6+G6+I6+K6</f>
        <v>6408710</v>
      </c>
      <c r="Q6" s="31">
        <f>[1]PK010!B11</f>
        <v>-44098</v>
      </c>
      <c r="R6" s="31">
        <f t="shared" ref="R6:R14" si="3">L6-Q6</f>
        <v>0</v>
      </c>
      <c r="S6" s="31">
        <f t="shared" ref="S6:S14" si="4">Q6+F6</f>
        <v>85923</v>
      </c>
      <c r="T6" s="31">
        <f t="shared" ref="T6:T14" si="5">G6</f>
        <v>132062</v>
      </c>
      <c r="U6" s="31">
        <f t="shared" ref="U6:U14" si="6">D6+S6</f>
        <v>6205051</v>
      </c>
      <c r="V6" s="31">
        <f>[2]Erittely!C6+G6</f>
        <v>6452808</v>
      </c>
      <c r="X6" s="31">
        <f>Q6</f>
        <v>-44098</v>
      </c>
    </row>
    <row r="7" spans="1:24" s="30" customFormat="1" ht="15.6" hidden="1" x14ac:dyDescent="0.3">
      <c r="A7" s="25"/>
      <c r="B7" s="26" t="s">
        <v>17</v>
      </c>
      <c r="C7" s="26"/>
      <c r="D7" s="27">
        <v>5281960</v>
      </c>
      <c r="E7" s="28">
        <v>5240726</v>
      </c>
      <c r="F7" s="28">
        <v>1255716</v>
      </c>
      <c r="G7" s="27">
        <v>1262479</v>
      </c>
      <c r="H7" s="28"/>
      <c r="I7" s="27"/>
      <c r="J7" s="28">
        <f t="shared" ref="J7:J14" si="7">Q7+W7</f>
        <v>-38591</v>
      </c>
      <c r="K7" s="27">
        <f t="shared" ref="K7:K14" si="8">X7</f>
        <v>-38591</v>
      </c>
      <c r="L7" s="27">
        <v>-38591</v>
      </c>
      <c r="M7" s="29"/>
      <c r="N7" s="27">
        <f t="shared" ref="N7:O14" si="9">D7+F7+H7+J7</f>
        <v>6499085</v>
      </c>
      <c r="O7" s="27">
        <f t="shared" si="9"/>
        <v>6464614</v>
      </c>
      <c r="Q7" s="31">
        <f>[1]PK020!B13</f>
        <v>-38591</v>
      </c>
      <c r="R7" s="31">
        <f t="shared" si="3"/>
        <v>0</v>
      </c>
      <c r="S7" s="31">
        <f t="shared" si="4"/>
        <v>1217125</v>
      </c>
      <c r="T7" s="31">
        <f t="shared" si="5"/>
        <v>1262479</v>
      </c>
      <c r="U7" s="31">
        <f t="shared" si="6"/>
        <v>6499085</v>
      </c>
      <c r="V7" s="31">
        <f>[2]Erittely!C7+G7</f>
        <v>6503205</v>
      </c>
      <c r="X7" s="31">
        <f t="shared" ref="X7:X14" si="10">Q7</f>
        <v>-38591</v>
      </c>
    </row>
    <row r="8" spans="1:24" s="30" customFormat="1" ht="15.6" hidden="1" x14ac:dyDescent="0.3">
      <c r="A8" s="25"/>
      <c r="B8" s="26" t="s">
        <v>18</v>
      </c>
      <c r="C8" s="26"/>
      <c r="D8" s="27">
        <v>252107</v>
      </c>
      <c r="E8" s="28">
        <v>253864</v>
      </c>
      <c r="F8" s="28"/>
      <c r="G8" s="27"/>
      <c r="H8" s="28"/>
      <c r="I8" s="27"/>
      <c r="J8" s="28">
        <f t="shared" si="7"/>
        <v>-1902</v>
      </c>
      <c r="K8" s="27">
        <f t="shared" si="8"/>
        <v>-1902</v>
      </c>
      <c r="L8" s="27">
        <v>-1902</v>
      </c>
      <c r="M8" s="29"/>
      <c r="N8" s="27">
        <f t="shared" si="9"/>
        <v>250205</v>
      </c>
      <c r="O8" s="27">
        <f t="shared" si="9"/>
        <v>251962</v>
      </c>
      <c r="Q8" s="31">
        <f>[1]PK030!B13</f>
        <v>-1902</v>
      </c>
      <c r="R8" s="31">
        <f t="shared" si="3"/>
        <v>0</v>
      </c>
      <c r="S8" s="31">
        <f t="shared" si="4"/>
        <v>-1902</v>
      </c>
      <c r="T8" s="31">
        <f t="shared" si="5"/>
        <v>0</v>
      </c>
      <c r="U8" s="31">
        <f t="shared" si="6"/>
        <v>250205</v>
      </c>
      <c r="V8" s="31">
        <f>[2]Erittely!C8+G8</f>
        <v>253864</v>
      </c>
      <c r="X8" s="31">
        <f t="shared" si="10"/>
        <v>-1902</v>
      </c>
    </row>
    <row r="9" spans="1:24" s="30" customFormat="1" ht="15.6" hidden="1" x14ac:dyDescent="0.3">
      <c r="A9" s="25"/>
      <c r="B9" s="26" t="s">
        <v>19</v>
      </c>
      <c r="C9" s="26"/>
      <c r="D9" s="27">
        <v>19415806</v>
      </c>
      <c r="E9" s="28">
        <v>19452361</v>
      </c>
      <c r="F9" s="28">
        <v>-2254376</v>
      </c>
      <c r="G9" s="27">
        <v>-2270105</v>
      </c>
      <c r="H9" s="28"/>
      <c r="I9" s="27"/>
      <c r="J9" s="28">
        <f t="shared" si="7"/>
        <v>-140276</v>
      </c>
      <c r="K9" s="27">
        <f t="shared" si="8"/>
        <v>-140276</v>
      </c>
      <c r="L9" s="27">
        <v>-140276</v>
      </c>
      <c r="M9" s="29"/>
      <c r="N9" s="27">
        <f t="shared" si="9"/>
        <v>17021154</v>
      </c>
      <c r="O9" s="27">
        <f t="shared" si="9"/>
        <v>17041980</v>
      </c>
      <c r="Q9" s="31">
        <f>[1]PK040!B13</f>
        <v>-140276</v>
      </c>
      <c r="R9" s="31">
        <f t="shared" si="3"/>
        <v>0</v>
      </c>
      <c r="S9" s="31">
        <f t="shared" si="4"/>
        <v>-2394652</v>
      </c>
      <c r="T9" s="31">
        <f t="shared" si="5"/>
        <v>-2270105</v>
      </c>
      <c r="U9" s="31">
        <f t="shared" si="6"/>
        <v>17021154</v>
      </c>
      <c r="V9" s="31">
        <f>[2]Erittely!C9+G9</f>
        <v>17182256</v>
      </c>
      <c r="X9" s="31">
        <f t="shared" si="10"/>
        <v>-140276</v>
      </c>
    </row>
    <row r="10" spans="1:24" s="30" customFormat="1" ht="15.6" hidden="1" x14ac:dyDescent="0.3">
      <c r="A10" s="25"/>
      <c r="B10" s="26" t="s">
        <v>20</v>
      </c>
      <c r="C10" s="26"/>
      <c r="D10" s="27">
        <v>7389582</v>
      </c>
      <c r="E10" s="28">
        <v>7447249</v>
      </c>
      <c r="F10" s="28"/>
      <c r="G10" s="27"/>
      <c r="H10" s="28"/>
      <c r="I10" s="27"/>
      <c r="J10" s="28">
        <f t="shared" si="7"/>
        <v>-55785</v>
      </c>
      <c r="K10" s="27">
        <f t="shared" si="8"/>
        <v>-55785</v>
      </c>
      <c r="L10" s="27">
        <v>-55785</v>
      </c>
      <c r="M10" s="29"/>
      <c r="N10" s="27">
        <f t="shared" si="9"/>
        <v>7333797</v>
      </c>
      <c r="O10" s="27">
        <f t="shared" si="9"/>
        <v>7391464</v>
      </c>
      <c r="Q10" s="31">
        <f>[1]PK050!B13</f>
        <v>-55785</v>
      </c>
      <c r="R10" s="31">
        <f t="shared" si="3"/>
        <v>0</v>
      </c>
      <c r="S10" s="31">
        <f t="shared" si="4"/>
        <v>-55785</v>
      </c>
      <c r="T10" s="31">
        <f t="shared" si="5"/>
        <v>0</v>
      </c>
      <c r="U10" s="31">
        <f t="shared" si="6"/>
        <v>7333797</v>
      </c>
      <c r="V10" s="31">
        <f>[2]Erittely!C10+G10</f>
        <v>7447249</v>
      </c>
      <c r="X10" s="31">
        <f t="shared" si="10"/>
        <v>-55785</v>
      </c>
    </row>
    <row r="11" spans="1:24" s="30" customFormat="1" ht="15.6" hidden="1" x14ac:dyDescent="0.3">
      <c r="A11" s="25"/>
      <c r="B11" s="26" t="s">
        <v>21</v>
      </c>
      <c r="C11" s="26"/>
      <c r="D11" s="27">
        <v>41864961</v>
      </c>
      <c r="E11" s="28">
        <v>37276506</v>
      </c>
      <c r="F11" s="28"/>
      <c r="G11" s="27"/>
      <c r="H11" s="28"/>
      <c r="I11" s="27"/>
      <c r="J11" s="28">
        <f t="shared" si="7"/>
        <v>-328799</v>
      </c>
      <c r="K11" s="27">
        <f t="shared" si="8"/>
        <v>-328799</v>
      </c>
      <c r="L11" s="27">
        <v>-328799</v>
      </c>
      <c r="M11" s="29"/>
      <c r="N11" s="27">
        <f t="shared" si="9"/>
        <v>41536162</v>
      </c>
      <c r="O11" s="27">
        <f t="shared" si="9"/>
        <v>36947707</v>
      </c>
      <c r="Q11" s="31">
        <f>[1]PK060!B13</f>
        <v>-328799</v>
      </c>
      <c r="R11" s="31">
        <f t="shared" si="3"/>
        <v>0</v>
      </c>
      <c r="S11" s="31">
        <f t="shared" si="4"/>
        <v>-328799</v>
      </c>
      <c r="T11" s="31">
        <f t="shared" si="5"/>
        <v>0</v>
      </c>
      <c r="U11" s="31">
        <f t="shared" si="6"/>
        <v>41536162</v>
      </c>
      <c r="V11" s="31">
        <f>[2]Erittely!C11+G11</f>
        <v>37276506</v>
      </c>
      <c r="X11" s="31">
        <f t="shared" si="10"/>
        <v>-328799</v>
      </c>
    </row>
    <row r="12" spans="1:24" s="30" customFormat="1" ht="15.6" hidden="1" x14ac:dyDescent="0.3">
      <c r="A12" s="25"/>
      <c r="B12" s="26" t="s">
        <v>22</v>
      </c>
      <c r="C12" s="26"/>
      <c r="D12" s="27">
        <v>6198616</v>
      </c>
      <c r="E12" s="28">
        <v>6375118</v>
      </c>
      <c r="F12" s="28"/>
      <c r="G12" s="27"/>
      <c r="H12" s="28"/>
      <c r="I12" s="27"/>
      <c r="J12" s="28">
        <f t="shared" si="7"/>
        <v>-47686</v>
      </c>
      <c r="K12" s="27">
        <f t="shared" si="8"/>
        <v>-47686</v>
      </c>
      <c r="L12" s="27">
        <v>-47686</v>
      </c>
      <c r="M12" s="29"/>
      <c r="N12" s="27">
        <f t="shared" si="9"/>
        <v>6150930</v>
      </c>
      <c r="O12" s="27">
        <f t="shared" si="9"/>
        <v>6327432</v>
      </c>
      <c r="Q12" s="31">
        <f>[1]PK070!B13</f>
        <v>-47686</v>
      </c>
      <c r="R12" s="31">
        <f t="shared" si="3"/>
        <v>0</v>
      </c>
      <c r="S12" s="31">
        <f t="shared" si="4"/>
        <v>-47686</v>
      </c>
      <c r="T12" s="31">
        <f t="shared" si="5"/>
        <v>0</v>
      </c>
      <c r="U12" s="31">
        <f t="shared" si="6"/>
        <v>6150930</v>
      </c>
      <c r="V12" s="31">
        <f>[2]Erittely!C12+G12</f>
        <v>6375118</v>
      </c>
      <c r="X12" s="31">
        <f t="shared" si="10"/>
        <v>-47686</v>
      </c>
    </row>
    <row r="13" spans="1:24" s="30" customFormat="1" ht="15.6" hidden="1" x14ac:dyDescent="0.3">
      <c r="A13" s="25"/>
      <c r="B13" s="26" t="s">
        <v>23</v>
      </c>
      <c r="C13" s="26"/>
      <c r="D13" s="27">
        <v>605681</v>
      </c>
      <c r="E13" s="28">
        <v>610000</v>
      </c>
      <c r="F13" s="28"/>
      <c r="G13" s="27"/>
      <c r="H13" s="28"/>
      <c r="I13" s="27"/>
      <c r="J13" s="28">
        <f t="shared" si="7"/>
        <v>-3963</v>
      </c>
      <c r="K13" s="27">
        <f t="shared" si="8"/>
        <v>-3963</v>
      </c>
      <c r="L13" s="27">
        <v>-3963</v>
      </c>
      <c r="M13" s="29"/>
      <c r="N13" s="27">
        <f t="shared" si="9"/>
        <v>601718</v>
      </c>
      <c r="O13" s="27">
        <f t="shared" si="9"/>
        <v>606037</v>
      </c>
      <c r="Q13" s="31">
        <f>[1]PK080!B13</f>
        <v>-3963</v>
      </c>
      <c r="R13" s="31">
        <f t="shared" si="3"/>
        <v>0</v>
      </c>
      <c r="S13" s="31">
        <f t="shared" si="4"/>
        <v>-3963</v>
      </c>
      <c r="T13" s="31">
        <f t="shared" si="5"/>
        <v>0</v>
      </c>
      <c r="U13" s="31">
        <f t="shared" si="6"/>
        <v>601718</v>
      </c>
      <c r="V13" s="31">
        <f>[2]Erittely!C13+G13</f>
        <v>610000</v>
      </c>
      <c r="X13" s="31">
        <f t="shared" si="10"/>
        <v>-3963</v>
      </c>
    </row>
    <row r="14" spans="1:24" s="30" customFormat="1" ht="15.6" hidden="1" x14ac:dyDescent="0.3">
      <c r="A14" s="25"/>
      <c r="B14" s="26" t="s">
        <v>24</v>
      </c>
      <c r="C14" s="26"/>
      <c r="D14" s="27">
        <v>19527434</v>
      </c>
      <c r="E14" s="28">
        <v>20278247</v>
      </c>
      <c r="F14" s="28"/>
      <c r="G14" s="27"/>
      <c r="H14" s="28"/>
      <c r="I14" s="27"/>
      <c r="J14" s="28">
        <f t="shared" si="7"/>
        <v>-87203</v>
      </c>
      <c r="K14" s="27">
        <f t="shared" si="8"/>
        <v>-87203</v>
      </c>
      <c r="L14" s="27">
        <v>-3105</v>
      </c>
      <c r="M14" s="29"/>
      <c r="N14" s="27">
        <f t="shared" si="9"/>
        <v>19440231</v>
      </c>
      <c r="O14" s="27">
        <f t="shared" si="9"/>
        <v>20191044</v>
      </c>
      <c r="Q14" s="31">
        <f>-36898-3105-47200</f>
        <v>-87203</v>
      </c>
      <c r="R14" s="31">
        <f t="shared" si="3"/>
        <v>84098</v>
      </c>
      <c r="S14" s="31">
        <f t="shared" si="4"/>
        <v>-87203</v>
      </c>
      <c r="T14" s="31">
        <f t="shared" si="5"/>
        <v>0</v>
      </c>
      <c r="U14" s="31">
        <f t="shared" si="6"/>
        <v>19440231</v>
      </c>
      <c r="V14" s="31">
        <f>[2]Erittely!C14+G14</f>
        <v>20278247</v>
      </c>
      <c r="X14" s="31">
        <f t="shared" si="10"/>
        <v>-87203</v>
      </c>
    </row>
    <row r="15" spans="1:24" hidden="1" x14ac:dyDescent="0.3">
      <c r="A15" s="14"/>
      <c r="B15" s="15"/>
      <c r="C15" s="15"/>
      <c r="D15" s="16"/>
      <c r="E15" s="17"/>
      <c r="F15" s="17"/>
      <c r="G15" s="16"/>
      <c r="H15" s="17"/>
      <c r="I15" s="16"/>
      <c r="J15" s="17"/>
      <c r="K15" s="16"/>
      <c r="L15" s="16"/>
      <c r="M15" s="18"/>
      <c r="N15" s="16"/>
      <c r="O15" s="16"/>
    </row>
    <row r="16" spans="1:24" hidden="1" x14ac:dyDescent="0.3">
      <c r="A16" s="14"/>
      <c r="B16" s="15"/>
      <c r="C16" s="15"/>
      <c r="D16" s="16"/>
      <c r="E16" s="17"/>
      <c r="F16" s="17"/>
      <c r="G16" s="16"/>
      <c r="H16" s="17"/>
      <c r="I16" s="16"/>
      <c r="J16" s="17"/>
      <c r="K16" s="16"/>
      <c r="L16" s="16"/>
      <c r="M16" s="18"/>
      <c r="N16" s="16"/>
      <c r="O16" s="16"/>
    </row>
    <row r="17" spans="1:24" s="4" customFormat="1" ht="18" hidden="1" x14ac:dyDescent="0.35">
      <c r="A17" s="20" t="s">
        <v>25</v>
      </c>
      <c r="B17" s="21"/>
      <c r="C17" s="21"/>
      <c r="D17" s="22">
        <f t="shared" ref="D17:K17" si="11">SUM(D18:D24)</f>
        <v>669406755</v>
      </c>
      <c r="E17" s="23">
        <f t="shared" si="11"/>
        <v>672807213</v>
      </c>
      <c r="F17" s="23">
        <f t="shared" si="11"/>
        <v>868639</v>
      </c>
      <c r="G17" s="22">
        <f t="shared" si="11"/>
        <v>875564</v>
      </c>
      <c r="H17" s="23">
        <f t="shared" si="11"/>
        <v>564725</v>
      </c>
      <c r="I17" s="22">
        <f t="shared" si="11"/>
        <v>564725</v>
      </c>
      <c r="J17" s="23">
        <f t="shared" si="11"/>
        <v>1437167</v>
      </c>
      <c r="K17" s="22">
        <f t="shared" si="11"/>
        <v>1437167</v>
      </c>
      <c r="L17" s="22">
        <f t="shared" ref="L17" si="12">SUM(L18:L24)</f>
        <v>664205</v>
      </c>
      <c r="M17" s="24"/>
      <c r="N17" s="22">
        <f>SUM(N18:N24)</f>
        <v>672277286</v>
      </c>
      <c r="O17" s="22">
        <f>SUM(O18:O24)</f>
        <v>675684669</v>
      </c>
      <c r="Q17" s="22">
        <f t="shared" ref="Q17:X17" si="13">SUM(Q18:Q24)</f>
        <v>748303</v>
      </c>
      <c r="R17" s="22">
        <f t="shared" si="13"/>
        <v>-84098</v>
      </c>
      <c r="S17" s="22">
        <f t="shared" si="13"/>
        <v>1616942</v>
      </c>
      <c r="T17" s="22">
        <f t="shared" si="13"/>
        <v>875564</v>
      </c>
      <c r="U17" s="22">
        <f t="shared" si="13"/>
        <v>671023697</v>
      </c>
      <c r="V17" s="22">
        <f t="shared" si="13"/>
        <v>673682777</v>
      </c>
      <c r="W17" s="22">
        <f t="shared" si="13"/>
        <v>688864</v>
      </c>
      <c r="X17" s="22">
        <f t="shared" si="13"/>
        <v>1437166</v>
      </c>
    </row>
    <row r="18" spans="1:24" s="30" customFormat="1" ht="15.6" hidden="1" x14ac:dyDescent="0.3">
      <c r="A18" s="25"/>
      <c r="B18" s="26" t="s">
        <v>26</v>
      </c>
      <c r="C18" s="26"/>
      <c r="D18" s="27">
        <v>1954901</v>
      </c>
      <c r="E18" s="28">
        <v>1482637</v>
      </c>
      <c r="F18" s="28">
        <v>686831</v>
      </c>
      <c r="G18" s="27">
        <v>875564</v>
      </c>
      <c r="H18" s="28"/>
      <c r="I18" s="27"/>
      <c r="J18" s="28">
        <f t="shared" ref="J18:J24" si="14">Q18+W18</f>
        <v>-330084</v>
      </c>
      <c r="K18" s="27"/>
      <c r="L18" s="27">
        <v>-362539</v>
      </c>
      <c r="M18" s="29"/>
      <c r="N18" s="27">
        <f t="shared" ref="N18:O24" si="15">D18+F18+H18+J18</f>
        <v>2311648</v>
      </c>
      <c r="O18" s="27">
        <f t="shared" si="15"/>
        <v>2358201</v>
      </c>
      <c r="Q18" s="31">
        <f>[1]PK100!B8</f>
        <v>-328655</v>
      </c>
      <c r="R18" s="31">
        <f t="shared" ref="R18:R24" si="16">L18-Q18</f>
        <v>-33884</v>
      </c>
      <c r="S18" s="31">
        <f t="shared" ref="S18:S24" si="17">Q18+F18</f>
        <v>358176</v>
      </c>
      <c r="T18" s="31">
        <f t="shared" ref="T18:T24" si="18">G18</f>
        <v>875564</v>
      </c>
      <c r="U18" s="31">
        <f t="shared" ref="U18:U24" si="19">D18+S18</f>
        <v>2313077</v>
      </c>
      <c r="V18" s="31">
        <f>1482637+G18</f>
        <v>2358201</v>
      </c>
      <c r="W18" s="31">
        <f>[1]Sisäiset!C6+[1]Sisäiset!E6+[1]Sisäiset!G6+[1]Sisäiset!I6</f>
        <v>-1429</v>
      </c>
    </row>
    <row r="19" spans="1:24" s="30" customFormat="1" ht="15.6" hidden="1" x14ac:dyDescent="0.3">
      <c r="A19" s="25"/>
      <c r="B19" s="26" t="s">
        <v>27</v>
      </c>
      <c r="C19" s="26"/>
      <c r="D19" s="27">
        <v>213449216</v>
      </c>
      <c r="E19" s="31">
        <v>216559016</v>
      </c>
      <c r="F19" s="28"/>
      <c r="G19" s="27"/>
      <c r="H19" s="28"/>
      <c r="I19" s="27">
        <v>770128</v>
      </c>
      <c r="J19" s="28">
        <f t="shared" si="14"/>
        <v>3093303</v>
      </c>
      <c r="K19" s="27">
        <f>X19</f>
        <v>1855723</v>
      </c>
      <c r="L19" s="27">
        <v>2513535</v>
      </c>
      <c r="M19" s="29"/>
      <c r="N19" s="27">
        <f t="shared" si="15"/>
        <v>216542519</v>
      </c>
      <c r="O19" s="27">
        <f t="shared" si="15"/>
        <v>219184867</v>
      </c>
      <c r="Q19" s="31">
        <f>[1]PK110!B13</f>
        <v>2513535</v>
      </c>
      <c r="R19" s="31">
        <f t="shared" si="16"/>
        <v>0</v>
      </c>
      <c r="S19" s="31">
        <f t="shared" si="17"/>
        <v>2513535</v>
      </c>
      <c r="T19" s="31">
        <f t="shared" si="18"/>
        <v>0</v>
      </c>
      <c r="U19" s="31">
        <f t="shared" si="19"/>
        <v>215962751</v>
      </c>
      <c r="V19" s="31">
        <v>216559016</v>
      </c>
      <c r="W19" s="31">
        <f>[1]Sisäiset!C7+[1]Sisäiset!E7+[1]Sisäiset!G7+[1]Sisäiset!I7</f>
        <v>579768</v>
      </c>
      <c r="X19" s="31">
        <f>[1]Sisäiset!E17</f>
        <v>1855723</v>
      </c>
    </row>
    <row r="20" spans="1:24" s="30" customFormat="1" ht="15.6" hidden="1" x14ac:dyDescent="0.3">
      <c r="A20" s="25"/>
      <c r="B20" s="26" t="s">
        <v>28</v>
      </c>
      <c r="C20" s="26"/>
      <c r="D20" s="27">
        <v>146173651</v>
      </c>
      <c r="E20" s="31">
        <v>143119384</v>
      </c>
      <c r="F20" s="28"/>
      <c r="G20" s="27"/>
      <c r="H20" s="28"/>
      <c r="I20" s="27">
        <v>-352273</v>
      </c>
      <c r="J20" s="28">
        <f t="shared" si="14"/>
        <v>-786993</v>
      </c>
      <c r="K20" s="27"/>
      <c r="L20" s="27">
        <v>-1002349</v>
      </c>
      <c r="M20" s="29"/>
      <c r="N20" s="27">
        <f t="shared" si="15"/>
        <v>145386658</v>
      </c>
      <c r="O20" s="27">
        <f t="shared" si="15"/>
        <v>142767111</v>
      </c>
      <c r="Q20" s="31">
        <f>[1]PK120!B13</f>
        <v>-1002349</v>
      </c>
      <c r="R20" s="31">
        <f t="shared" si="16"/>
        <v>0</v>
      </c>
      <c r="S20" s="31">
        <f t="shared" si="17"/>
        <v>-1002349</v>
      </c>
      <c r="T20" s="31">
        <f t="shared" si="18"/>
        <v>0</v>
      </c>
      <c r="U20" s="31">
        <f t="shared" si="19"/>
        <v>145171302</v>
      </c>
      <c r="V20" s="31">
        <v>143119384</v>
      </c>
      <c r="W20" s="31">
        <f>[1]Sisäiset!C8+[1]Sisäiset!E8+[1]Sisäiset!G8+[1]Sisäiset!I8</f>
        <v>215356</v>
      </c>
    </row>
    <row r="21" spans="1:24" s="30" customFormat="1" ht="15.6" hidden="1" x14ac:dyDescent="0.3">
      <c r="A21" s="25"/>
      <c r="B21" s="26" t="s">
        <v>29</v>
      </c>
      <c r="C21" s="26"/>
      <c r="D21" s="27">
        <v>164003342</v>
      </c>
      <c r="E21" s="31">
        <v>164848349</v>
      </c>
      <c r="F21" s="28"/>
      <c r="G21" s="27"/>
      <c r="H21" s="28"/>
      <c r="I21" s="27">
        <v>146870</v>
      </c>
      <c r="J21" s="28">
        <f t="shared" si="14"/>
        <v>-1131159</v>
      </c>
      <c r="K21" s="27">
        <f>X21+1</f>
        <v>-646648</v>
      </c>
      <c r="L21" s="27">
        <v>-933576</v>
      </c>
      <c r="M21" s="29"/>
      <c r="N21" s="27">
        <f t="shared" si="15"/>
        <v>162872183</v>
      </c>
      <c r="O21" s="27">
        <f t="shared" si="15"/>
        <v>164348571</v>
      </c>
      <c r="Q21" s="31">
        <f>[1]PK130!B13</f>
        <v>-928696</v>
      </c>
      <c r="R21" s="31">
        <f t="shared" si="16"/>
        <v>-4880</v>
      </c>
      <c r="S21" s="31">
        <f t="shared" si="17"/>
        <v>-928696</v>
      </c>
      <c r="T21" s="31">
        <f t="shared" si="18"/>
        <v>0</v>
      </c>
      <c r="U21" s="31">
        <f t="shared" si="19"/>
        <v>163074646</v>
      </c>
      <c r="V21" s="31">
        <v>164848349</v>
      </c>
      <c r="W21" s="31">
        <f>[1]Sisäiset!C9+[1]Sisäiset!E9+[1]Sisäiset!G9+[1]Sisäiset!I9</f>
        <v>-202463</v>
      </c>
      <c r="X21" s="31">
        <f>[1]Sisäiset!G17</f>
        <v>-646649</v>
      </c>
    </row>
    <row r="22" spans="1:24" s="30" customFormat="1" ht="15.6" hidden="1" x14ac:dyDescent="0.3">
      <c r="A22" s="25"/>
      <c r="B22" s="26" t="s">
        <v>30</v>
      </c>
      <c r="C22" s="26"/>
      <c r="D22" s="27">
        <v>38623152</v>
      </c>
      <c r="E22" s="31">
        <v>39518722</v>
      </c>
      <c r="F22" s="28"/>
      <c r="G22" s="27"/>
      <c r="H22" s="28"/>
      <c r="I22" s="27"/>
      <c r="J22" s="28">
        <f t="shared" si="14"/>
        <v>871919</v>
      </c>
      <c r="K22" s="27"/>
      <c r="L22" s="27">
        <v>884635</v>
      </c>
      <c r="M22" s="29"/>
      <c r="N22" s="27">
        <f t="shared" si="15"/>
        <v>39495071</v>
      </c>
      <c r="O22" s="27">
        <f t="shared" si="15"/>
        <v>39518722</v>
      </c>
      <c r="Q22" s="31">
        <f>[1]PK140!B13</f>
        <v>884635</v>
      </c>
      <c r="R22" s="31">
        <f t="shared" si="16"/>
        <v>0</v>
      </c>
      <c r="S22" s="31">
        <f t="shared" si="17"/>
        <v>884635</v>
      </c>
      <c r="T22" s="31">
        <f t="shared" si="18"/>
        <v>0</v>
      </c>
      <c r="U22" s="31">
        <f t="shared" si="19"/>
        <v>39507787</v>
      </c>
      <c r="V22" s="31">
        <v>39518722</v>
      </c>
      <c r="W22" s="31">
        <f>[1]Sisäiset!C10+[1]Sisäiset!E10+[1]Sisäiset!G10+[1]Sisäiset!I10</f>
        <v>-12716</v>
      </c>
    </row>
    <row r="23" spans="1:24" s="30" customFormat="1" ht="15.6" hidden="1" x14ac:dyDescent="0.3">
      <c r="A23" s="25"/>
      <c r="B23" s="26" t="s">
        <v>31</v>
      </c>
      <c r="C23" s="26"/>
      <c r="D23" s="27">
        <v>56690582</v>
      </c>
      <c r="E23" s="31">
        <v>57975848</v>
      </c>
      <c r="F23" s="28"/>
      <c r="G23" s="27"/>
      <c r="H23" s="28">
        <v>564725</v>
      </c>
      <c r="I23" s="27"/>
      <c r="J23" s="28">
        <f t="shared" si="14"/>
        <v>-458889</v>
      </c>
      <c r="K23" s="27"/>
      <c r="L23" s="27">
        <v>-663593</v>
      </c>
      <c r="M23" s="29"/>
      <c r="N23" s="27">
        <f t="shared" si="15"/>
        <v>56796418</v>
      </c>
      <c r="O23" s="27">
        <f t="shared" si="15"/>
        <v>57975848</v>
      </c>
      <c r="Q23" s="31">
        <f>[1]PK150!B13+47200</f>
        <v>-618259</v>
      </c>
      <c r="R23" s="31">
        <f t="shared" si="16"/>
        <v>-45334</v>
      </c>
      <c r="S23" s="31">
        <f t="shared" si="17"/>
        <v>-618259</v>
      </c>
      <c r="T23" s="31">
        <f t="shared" si="18"/>
        <v>0</v>
      </c>
      <c r="U23" s="31">
        <f t="shared" si="19"/>
        <v>56072323</v>
      </c>
      <c r="V23" s="31">
        <v>57975848</v>
      </c>
      <c r="W23" s="31">
        <f>[1]Sisäiset!C11+[1]Sisäiset!E11+[1]Sisäiset!G11+[1]Sisäiset!I11</f>
        <v>159370</v>
      </c>
    </row>
    <row r="24" spans="1:24" s="30" customFormat="1" ht="15.6" hidden="1" x14ac:dyDescent="0.3">
      <c r="A24" s="25"/>
      <c r="B24" s="26" t="s">
        <v>32</v>
      </c>
      <c r="C24" s="26"/>
      <c r="D24" s="27">
        <v>48511911</v>
      </c>
      <c r="E24" s="28">
        <v>49303257</v>
      </c>
      <c r="F24" s="28">
        <v>181808</v>
      </c>
      <c r="G24" s="27"/>
      <c r="H24" s="28"/>
      <c r="I24" s="27"/>
      <c r="J24" s="28">
        <f t="shared" si="14"/>
        <v>179070</v>
      </c>
      <c r="K24" s="27">
        <f>X24</f>
        <v>228092</v>
      </c>
      <c r="L24" s="27">
        <v>228092</v>
      </c>
      <c r="M24" s="29"/>
      <c r="N24" s="27">
        <f t="shared" si="15"/>
        <v>48872789</v>
      </c>
      <c r="O24" s="27">
        <f t="shared" si="15"/>
        <v>49531349</v>
      </c>
      <c r="Q24" s="31">
        <f>[1]PK160!B11</f>
        <v>228092</v>
      </c>
      <c r="R24" s="31">
        <f t="shared" si="16"/>
        <v>0</v>
      </c>
      <c r="S24" s="31">
        <f t="shared" si="17"/>
        <v>409900</v>
      </c>
      <c r="T24" s="31">
        <f t="shared" si="18"/>
        <v>0</v>
      </c>
      <c r="U24" s="31">
        <f t="shared" si="19"/>
        <v>48921811</v>
      </c>
      <c r="V24" s="31">
        <v>49303257</v>
      </c>
      <c r="W24" s="31">
        <f>[1]Sisäiset!C12+[1]Sisäiset!E12+[1]Sisäiset!G12+[1]Sisäiset!I12</f>
        <v>-49022</v>
      </c>
      <c r="X24" s="31">
        <f>[1]Sisäiset!I17</f>
        <v>228092</v>
      </c>
    </row>
    <row r="25" spans="1:24" hidden="1" x14ac:dyDescent="0.3">
      <c r="A25" s="32"/>
      <c r="B25" s="33"/>
      <c r="C25" s="33"/>
      <c r="D25" s="34"/>
      <c r="E25" s="35"/>
      <c r="F25" s="35"/>
      <c r="G25" s="34"/>
      <c r="H25" s="35"/>
      <c r="I25" s="34"/>
      <c r="J25" s="35"/>
      <c r="K25" s="34"/>
      <c r="L25" s="34"/>
      <c r="M25" s="36"/>
      <c r="N25" s="34"/>
      <c r="O25" s="34"/>
    </row>
    <row r="26" spans="1:24" hidden="1" x14ac:dyDescent="0.3">
      <c r="U26" s="19">
        <f>U5+U17</f>
        <v>776062030</v>
      </c>
      <c r="V26" s="19">
        <f>V5+V17</f>
        <v>776062030</v>
      </c>
    </row>
    <row r="27" spans="1:24" hidden="1" x14ac:dyDescent="0.3">
      <c r="L27" s="19"/>
    </row>
    <row r="28" spans="1:24" hidden="1" x14ac:dyDescent="0.3">
      <c r="D28" s="19">
        <f>D5+D17</f>
        <v>776062030</v>
      </c>
      <c r="E28" s="19">
        <f>E5+E17</f>
        <v>776062030</v>
      </c>
      <c r="F28" s="19">
        <f t="shared" ref="F28:K28" si="20">F5+F17</f>
        <v>0</v>
      </c>
      <c r="G28" s="19">
        <f t="shared" si="20"/>
        <v>0</v>
      </c>
      <c r="H28" s="19">
        <f t="shared" si="20"/>
        <v>564725</v>
      </c>
      <c r="I28" s="19">
        <f t="shared" si="20"/>
        <v>564725</v>
      </c>
      <c r="J28" s="19">
        <f t="shared" si="20"/>
        <v>688864</v>
      </c>
      <c r="K28" s="19">
        <f t="shared" si="20"/>
        <v>688864</v>
      </c>
      <c r="N28" s="19">
        <f>N5+N17</f>
        <v>777315619</v>
      </c>
      <c r="O28" s="19">
        <f>O5+O17</f>
        <v>777315619</v>
      </c>
      <c r="U28" s="19"/>
    </row>
    <row r="29" spans="1:24" ht="21" x14ac:dyDescent="0.4">
      <c r="A29" s="65" t="s">
        <v>45</v>
      </c>
      <c r="B29" s="2"/>
      <c r="C29" s="2"/>
      <c r="D29" s="1"/>
      <c r="E29" s="64"/>
      <c r="F29" s="1"/>
      <c r="G29" s="64"/>
      <c r="H29" s="1"/>
      <c r="I29" s="64"/>
      <c r="J29" s="1"/>
      <c r="K29" s="64"/>
      <c r="L29" s="2"/>
      <c r="M29" s="2"/>
      <c r="N29" s="1"/>
      <c r="O29" s="64"/>
      <c r="U29" s="19"/>
    </row>
    <row r="30" spans="1:24" ht="18" x14ac:dyDescent="0.35">
      <c r="A30" s="5"/>
      <c r="B30" s="6"/>
      <c r="C30" s="6"/>
      <c r="D30" s="71" t="s">
        <v>0</v>
      </c>
      <c r="E30" s="72"/>
      <c r="F30" s="73" t="s">
        <v>1</v>
      </c>
      <c r="G30" s="83"/>
      <c r="H30" s="73" t="s">
        <v>2</v>
      </c>
      <c r="I30" s="83"/>
      <c r="J30" s="73" t="s">
        <v>3</v>
      </c>
      <c r="K30" s="83"/>
      <c r="L30" s="7" t="s">
        <v>4</v>
      </c>
      <c r="M30" s="7"/>
      <c r="N30" s="71" t="s">
        <v>5</v>
      </c>
      <c r="O30" s="75"/>
      <c r="U30" s="19">
        <v>776062030</v>
      </c>
      <c r="V30" s="19">
        <v>776062030</v>
      </c>
    </row>
    <row r="31" spans="1:24" ht="18" x14ac:dyDescent="0.35">
      <c r="A31" s="5"/>
      <c r="B31" s="6"/>
      <c r="C31" s="6"/>
      <c r="D31" s="71" t="s">
        <v>9</v>
      </c>
      <c r="E31" s="72"/>
      <c r="F31" s="73" t="s">
        <v>46</v>
      </c>
      <c r="G31" s="74"/>
      <c r="H31" s="73" t="s">
        <v>47</v>
      </c>
      <c r="I31" s="74"/>
      <c r="J31" s="73" t="s">
        <v>10</v>
      </c>
      <c r="K31" s="74"/>
      <c r="L31" s="7"/>
      <c r="M31" s="7"/>
      <c r="N31" s="71" t="s">
        <v>9</v>
      </c>
      <c r="O31" s="75"/>
      <c r="U31" s="19">
        <f>U26-U30</f>
        <v>0</v>
      </c>
      <c r="V31" s="19">
        <f>V26-V30</f>
        <v>0</v>
      </c>
    </row>
    <row r="32" spans="1:24" ht="18" x14ac:dyDescent="0.35">
      <c r="A32" s="5"/>
      <c r="B32" s="6"/>
      <c r="C32" s="6"/>
      <c r="D32" s="11"/>
      <c r="E32" s="46"/>
      <c r="F32" s="71" t="s">
        <v>10</v>
      </c>
      <c r="G32" s="92"/>
      <c r="H32" s="71" t="s">
        <v>10</v>
      </c>
      <c r="I32" s="92"/>
      <c r="J32" s="11"/>
      <c r="K32" s="46"/>
      <c r="L32" s="12"/>
      <c r="M32" s="12"/>
      <c r="N32" s="11"/>
      <c r="O32" s="46"/>
    </row>
    <row r="33" spans="1:15" ht="18" x14ac:dyDescent="0.35">
      <c r="A33" s="42" t="s">
        <v>34</v>
      </c>
      <c r="B33" s="15"/>
      <c r="C33" s="15"/>
      <c r="D33" s="43" t="s">
        <v>13</v>
      </c>
      <c r="E33" s="44" t="s">
        <v>14</v>
      </c>
      <c r="F33" s="43" t="s">
        <v>13</v>
      </c>
      <c r="G33" s="44" t="s">
        <v>14</v>
      </c>
      <c r="H33" s="43" t="s">
        <v>13</v>
      </c>
      <c r="I33" s="44" t="s">
        <v>14</v>
      </c>
      <c r="J33" s="43" t="s">
        <v>13</v>
      </c>
      <c r="K33" s="44" t="s">
        <v>14</v>
      </c>
      <c r="L33" s="45"/>
      <c r="M33" s="12"/>
      <c r="N33" s="43" t="s">
        <v>13</v>
      </c>
      <c r="O33" s="43" t="s">
        <v>14</v>
      </c>
    </row>
    <row r="34" spans="1:15" x14ac:dyDescent="0.3">
      <c r="A34" s="14"/>
      <c r="B34" s="15"/>
      <c r="C34" s="15"/>
      <c r="D34" s="16"/>
      <c r="E34" s="17"/>
      <c r="F34" s="17"/>
      <c r="G34" s="16"/>
      <c r="H34" s="17"/>
      <c r="I34" s="16"/>
      <c r="J34" s="17"/>
      <c r="K34" s="16"/>
      <c r="L34" s="16"/>
      <c r="M34" s="18"/>
      <c r="N34" s="16"/>
      <c r="O34" s="16"/>
    </row>
    <row r="35" spans="1:15" ht="18" x14ac:dyDescent="0.35">
      <c r="A35" s="25" t="s">
        <v>33</v>
      </c>
      <c r="B35" s="21"/>
      <c r="C35" s="21"/>
      <c r="D35" s="37">
        <f t="shared" ref="D35:K35" si="21">SUM(D36:D44)</f>
        <v>106.655275</v>
      </c>
      <c r="E35" s="40">
        <f t="shared" si="21"/>
        <v>103.254817</v>
      </c>
      <c r="F35" s="40">
        <f t="shared" si="21"/>
        <v>-0.86863900000000016</v>
      </c>
      <c r="G35" s="37">
        <f t="shared" si="21"/>
        <v>-0.87556400000000023</v>
      </c>
      <c r="H35" s="40">
        <f t="shared" si="21"/>
        <v>0</v>
      </c>
      <c r="I35" s="37">
        <f t="shared" si="21"/>
        <v>0</v>
      </c>
      <c r="J35" s="40">
        <f t="shared" si="21"/>
        <v>-0.74830300000000005</v>
      </c>
      <c r="K35" s="37">
        <f t="shared" si="21"/>
        <v>-0.74830300000000005</v>
      </c>
      <c r="L35" s="27">
        <f t="shared" ref="L35" si="22">SUM(L36:L44)</f>
        <v>-664205</v>
      </c>
      <c r="M35" s="29"/>
      <c r="N35" s="37">
        <f>SUM(N36:N44)</f>
        <v>105.03833299999999</v>
      </c>
      <c r="O35" s="37">
        <f>SUM(O36:O44)</f>
        <v>101.63095000000001</v>
      </c>
    </row>
    <row r="36" spans="1:15" ht="15.6" hidden="1" x14ac:dyDescent="0.3">
      <c r="A36" s="25"/>
      <c r="B36" s="26" t="s">
        <v>16</v>
      </c>
      <c r="C36" s="26"/>
      <c r="D36" s="37">
        <f>D6/1000000</f>
        <v>6.1191279999999999</v>
      </c>
      <c r="E36" s="37">
        <f>E6/1000000</f>
        <v>6.3207459999999998</v>
      </c>
      <c r="F36" s="40">
        <f>F6/1000000</f>
        <v>0.130021</v>
      </c>
      <c r="G36" s="40">
        <f>G6/1000000</f>
        <v>0.13206200000000001</v>
      </c>
      <c r="H36" s="28"/>
      <c r="I36" s="27"/>
      <c r="J36" s="40">
        <f>J6/1000000</f>
        <v>-4.4097999999999998E-2</v>
      </c>
      <c r="K36" s="40">
        <f>K6/1000000</f>
        <v>-4.4097999999999998E-2</v>
      </c>
      <c r="L36" s="27">
        <v>-44098</v>
      </c>
      <c r="M36" s="29"/>
      <c r="N36" s="37">
        <f>N6/1000000</f>
        <v>6.2050510000000001</v>
      </c>
      <c r="O36" s="37">
        <f>O6/1000000</f>
        <v>6.4087100000000001</v>
      </c>
    </row>
    <row r="37" spans="1:15" ht="15.6" hidden="1" x14ac:dyDescent="0.3">
      <c r="A37" s="25"/>
      <c r="B37" s="26" t="s">
        <v>17</v>
      </c>
      <c r="C37" s="26"/>
      <c r="D37" s="37">
        <f t="shared" ref="D37:G37" si="23">D7/1000000</f>
        <v>5.2819599999999998</v>
      </c>
      <c r="E37" s="37">
        <f t="shared" si="23"/>
        <v>5.2407260000000004</v>
      </c>
      <c r="F37" s="40">
        <f t="shared" si="23"/>
        <v>1.2557160000000001</v>
      </c>
      <c r="G37" s="40">
        <f t="shared" si="23"/>
        <v>1.2624789999999999</v>
      </c>
      <c r="H37" s="28"/>
      <c r="I37" s="27"/>
      <c r="J37" s="40">
        <f t="shared" ref="J37:K37" si="24">J7/1000000</f>
        <v>-3.8591E-2</v>
      </c>
      <c r="K37" s="40">
        <f t="shared" si="24"/>
        <v>-3.8591E-2</v>
      </c>
      <c r="L37" s="27">
        <v>-38591</v>
      </c>
      <c r="M37" s="29"/>
      <c r="N37" s="37">
        <f t="shared" ref="N37:O37" si="25">N7/1000000</f>
        <v>6.499085</v>
      </c>
      <c r="O37" s="37">
        <f t="shared" si="25"/>
        <v>6.4646140000000001</v>
      </c>
    </row>
    <row r="38" spans="1:15" ht="15.6" hidden="1" x14ac:dyDescent="0.3">
      <c r="A38" s="25"/>
      <c r="B38" s="26" t="s">
        <v>18</v>
      </c>
      <c r="C38" s="26"/>
      <c r="D38" s="37">
        <f>D8/1000000</f>
        <v>0.25210700000000003</v>
      </c>
      <c r="E38" s="37">
        <f>E8/1000000</f>
        <v>0.25386399999999998</v>
      </c>
      <c r="F38" s="40"/>
      <c r="G38" s="40"/>
      <c r="H38" s="28"/>
      <c r="I38" s="27"/>
      <c r="J38" s="40">
        <f t="shared" ref="J38:K38" si="26">J8/1000000</f>
        <v>-1.902E-3</v>
      </c>
      <c r="K38" s="40">
        <f t="shared" si="26"/>
        <v>-1.902E-3</v>
      </c>
      <c r="L38" s="27">
        <v>-1902</v>
      </c>
      <c r="M38" s="29"/>
      <c r="N38" s="37">
        <f t="shared" ref="N38:O38" si="27">N8/1000000</f>
        <v>0.25020500000000001</v>
      </c>
      <c r="O38" s="37">
        <f t="shared" si="27"/>
        <v>0.25196200000000002</v>
      </c>
    </row>
    <row r="39" spans="1:15" ht="15.6" hidden="1" x14ac:dyDescent="0.3">
      <c r="A39" s="25"/>
      <c r="B39" s="26" t="s">
        <v>19</v>
      </c>
      <c r="C39" s="26"/>
      <c r="D39" s="37">
        <f t="shared" ref="D39:G39" si="28">D9/1000000</f>
        <v>19.415806</v>
      </c>
      <c r="E39" s="37">
        <f t="shared" si="28"/>
        <v>19.452361</v>
      </c>
      <c r="F39" s="40">
        <f t="shared" si="28"/>
        <v>-2.2543760000000002</v>
      </c>
      <c r="G39" s="40">
        <f t="shared" si="28"/>
        <v>-2.270105</v>
      </c>
      <c r="H39" s="28"/>
      <c r="I39" s="27"/>
      <c r="J39" s="40">
        <f t="shared" ref="J39:K39" si="29">J9/1000000</f>
        <v>-0.14027600000000001</v>
      </c>
      <c r="K39" s="40">
        <f t="shared" si="29"/>
        <v>-0.14027600000000001</v>
      </c>
      <c r="L39" s="27">
        <v>-140276</v>
      </c>
      <c r="M39" s="29"/>
      <c r="N39" s="37">
        <f t="shared" ref="N39:O39" si="30">N9/1000000</f>
        <v>17.021153999999999</v>
      </c>
      <c r="O39" s="37">
        <f t="shared" si="30"/>
        <v>17.041979999999999</v>
      </c>
    </row>
    <row r="40" spans="1:15" ht="15.6" hidden="1" x14ac:dyDescent="0.3">
      <c r="A40" s="25"/>
      <c r="B40" s="26" t="s">
        <v>20</v>
      </c>
      <c r="C40" s="26"/>
      <c r="D40" s="37">
        <f t="shared" ref="D40:E40" si="31">D10/1000000</f>
        <v>7.3895819999999999</v>
      </c>
      <c r="E40" s="37">
        <f t="shared" si="31"/>
        <v>7.4472490000000002</v>
      </c>
      <c r="F40" s="28"/>
      <c r="G40" s="27"/>
      <c r="H40" s="28"/>
      <c r="I40" s="27"/>
      <c r="J40" s="40">
        <f t="shared" ref="J40:K40" si="32">J10/1000000</f>
        <v>-5.5785000000000001E-2</v>
      </c>
      <c r="K40" s="40">
        <f t="shared" si="32"/>
        <v>-5.5785000000000001E-2</v>
      </c>
      <c r="L40" s="27">
        <v>-55785</v>
      </c>
      <c r="M40" s="29"/>
      <c r="N40" s="37">
        <f t="shared" ref="N40:O40" si="33">N10/1000000</f>
        <v>7.3337969999999997</v>
      </c>
      <c r="O40" s="37">
        <f t="shared" si="33"/>
        <v>7.391464</v>
      </c>
    </row>
    <row r="41" spans="1:15" ht="15.6" hidden="1" x14ac:dyDescent="0.3">
      <c r="A41" s="25"/>
      <c r="B41" s="26" t="s">
        <v>21</v>
      </c>
      <c r="C41" s="26"/>
      <c r="D41" s="37">
        <f t="shared" ref="D41:E41" si="34">D11/1000000</f>
        <v>41.864961000000001</v>
      </c>
      <c r="E41" s="37">
        <f t="shared" si="34"/>
        <v>37.276505999999998</v>
      </c>
      <c r="F41" s="28"/>
      <c r="G41" s="27"/>
      <c r="H41" s="28"/>
      <c r="I41" s="27"/>
      <c r="J41" s="40">
        <f t="shared" ref="J41:K41" si="35">J11/1000000</f>
        <v>-0.32879900000000001</v>
      </c>
      <c r="K41" s="40">
        <f t="shared" si="35"/>
        <v>-0.32879900000000001</v>
      </c>
      <c r="L41" s="27">
        <v>-328799</v>
      </c>
      <c r="M41" s="29"/>
      <c r="N41" s="37">
        <f t="shared" ref="N41:O41" si="36">N11/1000000</f>
        <v>41.536161999999997</v>
      </c>
      <c r="O41" s="37">
        <f t="shared" si="36"/>
        <v>36.947707000000001</v>
      </c>
    </row>
    <row r="42" spans="1:15" ht="15.6" hidden="1" x14ac:dyDescent="0.3">
      <c r="A42" s="25"/>
      <c r="B42" s="26" t="s">
        <v>22</v>
      </c>
      <c r="C42" s="26"/>
      <c r="D42" s="37">
        <f t="shared" ref="D42:E42" si="37">D12/1000000</f>
        <v>6.1986160000000003</v>
      </c>
      <c r="E42" s="37">
        <f t="shared" si="37"/>
        <v>6.3751179999999996</v>
      </c>
      <c r="F42" s="28"/>
      <c r="G42" s="27"/>
      <c r="H42" s="28"/>
      <c r="I42" s="27"/>
      <c r="J42" s="40">
        <f t="shared" ref="J42:K42" si="38">J12/1000000</f>
        <v>-4.7685999999999999E-2</v>
      </c>
      <c r="K42" s="40">
        <f t="shared" si="38"/>
        <v>-4.7685999999999999E-2</v>
      </c>
      <c r="L42" s="27">
        <v>-47686</v>
      </c>
      <c r="M42" s="29"/>
      <c r="N42" s="37">
        <f t="shared" ref="N42:O42" si="39">N12/1000000</f>
        <v>6.1509299999999998</v>
      </c>
      <c r="O42" s="37">
        <f t="shared" si="39"/>
        <v>6.3274319999999999</v>
      </c>
    </row>
    <row r="43" spans="1:15" ht="15.6" hidden="1" x14ac:dyDescent="0.3">
      <c r="A43" s="25"/>
      <c r="B43" s="26" t="s">
        <v>23</v>
      </c>
      <c r="C43" s="26"/>
      <c r="D43" s="37">
        <f t="shared" ref="D43:E43" si="40">D13/1000000</f>
        <v>0.60568100000000002</v>
      </c>
      <c r="E43" s="37">
        <f t="shared" si="40"/>
        <v>0.61</v>
      </c>
      <c r="F43" s="28"/>
      <c r="G43" s="27"/>
      <c r="H43" s="28"/>
      <c r="I43" s="27"/>
      <c r="J43" s="40">
        <f t="shared" ref="J43:K43" si="41">J13/1000000</f>
        <v>-3.9630000000000004E-3</v>
      </c>
      <c r="K43" s="40">
        <f t="shared" si="41"/>
        <v>-3.9630000000000004E-3</v>
      </c>
      <c r="L43" s="27">
        <v>-3963</v>
      </c>
      <c r="M43" s="29"/>
      <c r="N43" s="37">
        <f t="shared" ref="N43:O43" si="42">N13/1000000</f>
        <v>0.60171799999999998</v>
      </c>
      <c r="O43" s="37">
        <f t="shared" si="42"/>
        <v>0.60603700000000005</v>
      </c>
    </row>
    <row r="44" spans="1:15" ht="15.6" hidden="1" x14ac:dyDescent="0.3">
      <c r="A44" s="25"/>
      <c r="B44" s="26" t="s">
        <v>24</v>
      </c>
      <c r="C44" s="26"/>
      <c r="D44" s="37">
        <f t="shared" ref="D44:E44" si="43">D14/1000000</f>
        <v>19.527434</v>
      </c>
      <c r="E44" s="37">
        <f t="shared" si="43"/>
        <v>20.278247</v>
      </c>
      <c r="F44" s="28"/>
      <c r="G44" s="27"/>
      <c r="H44" s="28"/>
      <c r="I44" s="27"/>
      <c r="J44" s="40">
        <f t="shared" ref="J44:K44" si="44">J14/1000000</f>
        <v>-8.7203000000000003E-2</v>
      </c>
      <c r="K44" s="40">
        <f t="shared" si="44"/>
        <v>-8.7203000000000003E-2</v>
      </c>
      <c r="L44" s="27">
        <v>-3105</v>
      </c>
      <c r="M44" s="29"/>
      <c r="N44" s="37">
        <f t="shared" ref="N44:O44" si="45">N14/1000000</f>
        <v>19.440231000000001</v>
      </c>
      <c r="O44" s="37">
        <f t="shared" si="45"/>
        <v>20.191044000000002</v>
      </c>
    </row>
    <row r="45" spans="1:15" hidden="1" x14ac:dyDescent="0.3">
      <c r="A45" s="14"/>
      <c r="B45" s="15"/>
      <c r="C45" s="15"/>
      <c r="D45" s="16"/>
      <c r="E45" s="17"/>
      <c r="F45" s="17"/>
      <c r="G45" s="16"/>
      <c r="H45" s="17"/>
      <c r="I45" s="16"/>
      <c r="J45" s="17"/>
      <c r="K45" s="16"/>
      <c r="L45" s="16"/>
      <c r="M45" s="18"/>
      <c r="N45" s="16"/>
      <c r="O45" s="16"/>
    </row>
    <row r="46" spans="1:15" hidden="1" x14ac:dyDescent="0.3">
      <c r="A46" s="14"/>
      <c r="B46" s="15"/>
      <c r="C46" s="15"/>
      <c r="D46" s="16"/>
      <c r="E46" s="17"/>
      <c r="F46" s="17"/>
      <c r="G46" s="16"/>
      <c r="H46" s="17"/>
      <c r="I46" s="16"/>
      <c r="J46" s="17"/>
      <c r="K46" s="16"/>
      <c r="L46" s="16"/>
      <c r="M46" s="18"/>
      <c r="N46" s="16"/>
      <c r="O46" s="16"/>
    </row>
    <row r="47" spans="1:15" ht="18" hidden="1" x14ac:dyDescent="0.35">
      <c r="A47" s="20" t="s">
        <v>25</v>
      </c>
      <c r="B47" s="21"/>
      <c r="C47" s="21"/>
      <c r="D47" s="38">
        <f t="shared" ref="D47:K47" si="46">SUM(D48:D54)</f>
        <v>669.40675499999998</v>
      </c>
      <c r="E47" s="39">
        <f t="shared" si="46"/>
        <v>672.80721300000016</v>
      </c>
      <c r="F47" s="39">
        <f t="shared" si="46"/>
        <v>0.86863899999999994</v>
      </c>
      <c r="G47" s="38">
        <f t="shared" si="46"/>
        <v>0.87556400000000001</v>
      </c>
      <c r="H47" s="39">
        <f t="shared" si="46"/>
        <v>0.56472500000000003</v>
      </c>
      <c r="I47" s="38">
        <f t="shared" si="46"/>
        <v>0.56472500000000003</v>
      </c>
      <c r="J47" s="39">
        <f t="shared" si="46"/>
        <v>1.4371670000000003</v>
      </c>
      <c r="K47" s="38">
        <f t="shared" si="46"/>
        <v>1.4371669999999999</v>
      </c>
      <c r="L47" s="22">
        <f t="shared" ref="L47" si="47">SUM(L48:L54)</f>
        <v>664205</v>
      </c>
      <c r="M47" s="24"/>
      <c r="N47" s="38">
        <f>SUM(N48:N54)</f>
        <v>672.27728600000012</v>
      </c>
      <c r="O47" s="38">
        <f>SUM(O48:O54)</f>
        <v>675.6846690000001</v>
      </c>
    </row>
    <row r="48" spans="1:15" ht="15.6" x14ac:dyDescent="0.3">
      <c r="A48" s="25" t="s">
        <v>35</v>
      </c>
      <c r="B48" s="26"/>
      <c r="C48" s="26"/>
      <c r="D48" s="37">
        <f t="shared" ref="D48:G48" si="48">D18/1000000</f>
        <v>1.954901</v>
      </c>
      <c r="E48" s="37">
        <f t="shared" si="48"/>
        <v>1.482637</v>
      </c>
      <c r="F48" s="40">
        <f t="shared" si="48"/>
        <v>0.68683099999999997</v>
      </c>
      <c r="G48" s="40">
        <f t="shared" si="48"/>
        <v>0.87556400000000001</v>
      </c>
      <c r="H48" s="28"/>
      <c r="I48" s="27"/>
      <c r="J48" s="40">
        <f t="shared" ref="J48:K48" si="49">J18/1000000</f>
        <v>-0.33008399999999999</v>
      </c>
      <c r="K48" s="40">
        <f t="shared" si="49"/>
        <v>0</v>
      </c>
      <c r="L48" s="27">
        <v>-362539</v>
      </c>
      <c r="M48" s="29"/>
      <c r="N48" s="37">
        <f t="shared" ref="N48:O48" si="50">N18/1000000</f>
        <v>2.3116479999999999</v>
      </c>
      <c r="O48" s="37">
        <f t="shared" si="50"/>
        <v>2.3582010000000002</v>
      </c>
    </row>
    <row r="49" spans="1:15" ht="15.6" x14ac:dyDescent="0.3">
      <c r="A49" s="25" t="s">
        <v>36</v>
      </c>
      <c r="B49" s="26"/>
      <c r="C49" s="26"/>
      <c r="D49" s="37">
        <f t="shared" ref="D49:E49" si="51">D19/1000000</f>
        <v>213.44921600000001</v>
      </c>
      <c r="E49" s="37">
        <f t="shared" si="51"/>
        <v>216.55901600000001</v>
      </c>
      <c r="F49" s="28"/>
      <c r="G49" s="27"/>
      <c r="H49" s="40"/>
      <c r="I49" s="40">
        <f>I19/1000000</f>
        <v>0.77012800000000003</v>
      </c>
      <c r="J49" s="40">
        <f t="shared" ref="J49:K49" si="52">J19/1000000</f>
        <v>3.0933030000000001</v>
      </c>
      <c r="K49" s="40">
        <f t="shared" si="52"/>
        <v>1.855723</v>
      </c>
      <c r="L49" s="27">
        <v>2513535</v>
      </c>
      <c r="M49" s="29"/>
      <c r="N49" s="37">
        <f t="shared" ref="N49:O49" si="53">N19/1000000</f>
        <v>216.542519</v>
      </c>
      <c r="O49" s="37">
        <f t="shared" si="53"/>
        <v>219.184867</v>
      </c>
    </row>
    <row r="50" spans="1:15" ht="15.6" x14ac:dyDescent="0.3">
      <c r="A50" s="25" t="s">
        <v>37</v>
      </c>
      <c r="B50" s="26"/>
      <c r="C50" s="26"/>
      <c r="D50" s="37">
        <f t="shared" ref="D50:E50" si="54">D20/1000000</f>
        <v>146.17365100000001</v>
      </c>
      <c r="E50" s="37">
        <f t="shared" si="54"/>
        <v>143.119384</v>
      </c>
      <c r="F50" s="28"/>
      <c r="G50" s="27"/>
      <c r="H50" s="40"/>
      <c r="I50" s="40">
        <f>I20/1000000</f>
        <v>-0.352273</v>
      </c>
      <c r="J50" s="40">
        <f>J20/1000000</f>
        <v>-0.78699300000000005</v>
      </c>
      <c r="K50" s="40">
        <f>K20/1000000</f>
        <v>0</v>
      </c>
      <c r="L50" s="27">
        <v>-1002349</v>
      </c>
      <c r="M50" s="29"/>
      <c r="N50" s="37">
        <f t="shared" ref="N50:O50" si="55">N20/1000000</f>
        <v>145.38665800000001</v>
      </c>
      <c r="O50" s="37">
        <f t="shared" si="55"/>
        <v>142.767111</v>
      </c>
    </row>
    <row r="51" spans="1:15" ht="15.6" x14ac:dyDescent="0.3">
      <c r="A51" s="25" t="s">
        <v>38</v>
      </c>
      <c r="B51" s="26"/>
      <c r="C51" s="26"/>
      <c r="D51" s="37">
        <f t="shared" ref="D51:E51" si="56">D21/1000000</f>
        <v>164.003342</v>
      </c>
      <c r="E51" s="37">
        <f t="shared" si="56"/>
        <v>164.84834900000001</v>
      </c>
      <c r="F51" s="28"/>
      <c r="G51" s="27"/>
      <c r="H51" s="40"/>
      <c r="I51" s="40">
        <f>I21/1000000</f>
        <v>0.14687</v>
      </c>
      <c r="J51" s="40">
        <f>J21/1000000</f>
        <v>-1.131159</v>
      </c>
      <c r="K51" s="40">
        <f>K21/1000000</f>
        <v>-0.646648</v>
      </c>
      <c r="L51" s="27">
        <v>-933576</v>
      </c>
      <c r="M51" s="29"/>
      <c r="N51" s="37">
        <f t="shared" ref="N51:O51" si="57">N21/1000000</f>
        <v>162.87218300000001</v>
      </c>
      <c r="O51" s="37">
        <f t="shared" si="57"/>
        <v>164.34857099999999</v>
      </c>
    </row>
    <row r="52" spans="1:15" ht="15.6" x14ac:dyDescent="0.3">
      <c r="A52" s="25" t="s">
        <v>39</v>
      </c>
      <c r="B52" s="26"/>
      <c r="C52" s="26"/>
      <c r="D52" s="37">
        <f t="shared" ref="D52:E52" si="58">D22/1000000</f>
        <v>38.623151999999997</v>
      </c>
      <c r="E52" s="37">
        <f t="shared" si="58"/>
        <v>39.518721999999997</v>
      </c>
      <c r="F52" s="28"/>
      <c r="G52" s="27"/>
      <c r="H52" s="40"/>
      <c r="I52" s="40"/>
      <c r="J52" s="40">
        <f t="shared" ref="J52:K52" si="59">J22/1000000</f>
        <v>0.871919</v>
      </c>
      <c r="K52" s="40">
        <f t="shared" si="59"/>
        <v>0</v>
      </c>
      <c r="L52" s="27">
        <v>884635</v>
      </c>
      <c r="M52" s="29"/>
      <c r="N52" s="37">
        <f t="shared" ref="N52:O52" si="60">N22/1000000</f>
        <v>39.495071000000003</v>
      </c>
      <c r="O52" s="37">
        <f t="shared" si="60"/>
        <v>39.518721999999997</v>
      </c>
    </row>
    <row r="53" spans="1:15" ht="15.6" x14ac:dyDescent="0.3">
      <c r="A53" s="25" t="s">
        <v>40</v>
      </c>
      <c r="B53" s="26"/>
      <c r="C53" s="26"/>
      <c r="D53" s="37">
        <f t="shared" ref="D53:E53" si="61">D23/1000000</f>
        <v>56.690581999999999</v>
      </c>
      <c r="E53" s="37">
        <f t="shared" si="61"/>
        <v>57.975847999999999</v>
      </c>
      <c r="F53" s="28"/>
      <c r="G53" s="27"/>
      <c r="H53" s="40">
        <f>H23/1000000</f>
        <v>0.56472500000000003</v>
      </c>
      <c r="I53" s="40"/>
      <c r="J53" s="40">
        <f t="shared" ref="J53:K53" si="62">J23/1000000</f>
        <v>-0.45888899999999999</v>
      </c>
      <c r="K53" s="40">
        <f t="shared" si="62"/>
        <v>0</v>
      </c>
      <c r="L53" s="27">
        <v>-663593</v>
      </c>
      <c r="M53" s="29"/>
      <c r="N53" s="37">
        <f t="shared" ref="N53:O53" si="63">N23/1000000</f>
        <v>56.796418000000003</v>
      </c>
      <c r="O53" s="37">
        <f t="shared" si="63"/>
        <v>57.975847999999999</v>
      </c>
    </row>
    <row r="54" spans="1:15" ht="15.6" x14ac:dyDescent="0.3">
      <c r="A54" s="25" t="s">
        <v>41</v>
      </c>
      <c r="B54" s="26"/>
      <c r="C54" s="26"/>
      <c r="D54" s="37">
        <f t="shared" ref="D54:F54" si="64">D24/1000000</f>
        <v>48.511910999999998</v>
      </c>
      <c r="E54" s="37">
        <f t="shared" si="64"/>
        <v>49.303257000000002</v>
      </c>
      <c r="F54" s="40">
        <f t="shared" si="64"/>
        <v>0.181808</v>
      </c>
      <c r="G54" s="27"/>
      <c r="H54" s="28"/>
      <c r="I54" s="27"/>
      <c r="J54" s="40">
        <f t="shared" ref="J54:K54" si="65">J24/1000000</f>
        <v>0.17907000000000001</v>
      </c>
      <c r="K54" s="40">
        <f t="shared" si="65"/>
        <v>0.22809199999999999</v>
      </c>
      <c r="L54" s="27">
        <v>228092</v>
      </c>
      <c r="M54" s="29"/>
      <c r="N54" s="37">
        <f t="shared" ref="N54:O54" si="66">N24/1000000</f>
        <v>48.872788999999997</v>
      </c>
      <c r="O54" s="37">
        <f t="shared" si="66"/>
        <v>49.531348999999999</v>
      </c>
    </row>
    <row r="55" spans="1:15" ht="15.6" x14ac:dyDescent="0.3">
      <c r="A55" s="25"/>
      <c r="B55" s="26"/>
      <c r="C55" s="26"/>
      <c r="D55" s="37"/>
      <c r="E55" s="40"/>
      <c r="F55" s="40"/>
      <c r="G55" s="27"/>
      <c r="H55" s="28"/>
      <c r="I55" s="27"/>
      <c r="J55" s="40"/>
      <c r="K55" s="40"/>
      <c r="L55" s="27"/>
      <c r="M55" s="29"/>
      <c r="N55" s="37"/>
      <c r="O55" s="37"/>
    </row>
    <row r="56" spans="1:15" ht="18" x14ac:dyDescent="0.35">
      <c r="A56" s="66"/>
      <c r="B56" s="67"/>
      <c r="C56" s="68"/>
      <c r="D56" s="76" t="s">
        <v>0</v>
      </c>
      <c r="E56" s="77"/>
      <c r="F56" s="78" t="s">
        <v>1</v>
      </c>
      <c r="G56" s="79"/>
      <c r="H56" s="76" t="s">
        <v>5</v>
      </c>
      <c r="I56" s="80"/>
      <c r="J56" s="50"/>
      <c r="K56" s="51"/>
      <c r="L56" s="52"/>
      <c r="M56" s="55"/>
      <c r="N56" s="56"/>
      <c r="O56" s="57"/>
    </row>
    <row r="57" spans="1:15" ht="18" x14ac:dyDescent="0.35">
      <c r="A57" s="48"/>
      <c r="B57" s="49"/>
      <c r="C57" s="49"/>
      <c r="D57" s="71" t="s">
        <v>9</v>
      </c>
      <c r="E57" s="72"/>
      <c r="F57" s="73" t="s">
        <v>50</v>
      </c>
      <c r="G57" s="74"/>
      <c r="H57" s="71" t="s">
        <v>9</v>
      </c>
      <c r="I57" s="75"/>
      <c r="J57" s="40"/>
      <c r="K57" s="47"/>
      <c r="L57" s="53"/>
      <c r="M57" s="58"/>
      <c r="N57" s="59"/>
      <c r="O57" s="60"/>
    </row>
    <row r="58" spans="1:15" ht="18" x14ac:dyDescent="0.35">
      <c r="A58" s="48"/>
      <c r="B58" s="49"/>
      <c r="C58" s="49"/>
      <c r="D58" s="11"/>
      <c r="E58" s="46"/>
      <c r="F58" s="71" t="s">
        <v>10</v>
      </c>
      <c r="G58" s="92"/>
      <c r="H58" s="11"/>
      <c r="I58" s="46"/>
      <c r="J58" s="40"/>
      <c r="K58" s="47"/>
      <c r="L58" s="53"/>
      <c r="M58" s="58"/>
      <c r="N58" s="61"/>
      <c r="O58" s="61"/>
    </row>
    <row r="59" spans="1:15" ht="15.6" x14ac:dyDescent="0.3">
      <c r="A59" s="25"/>
      <c r="B59" s="26"/>
      <c r="C59" s="26"/>
      <c r="D59" s="86"/>
      <c r="E59" s="87"/>
      <c r="F59" s="86"/>
      <c r="G59" s="87"/>
      <c r="H59" s="90"/>
      <c r="I59" s="87"/>
      <c r="J59" s="40"/>
      <c r="K59" s="47"/>
      <c r="L59" s="53"/>
      <c r="M59" s="62"/>
      <c r="N59" s="47"/>
      <c r="O59" s="47"/>
    </row>
    <row r="60" spans="1:15" ht="15.6" x14ac:dyDescent="0.3">
      <c r="A60" s="42" t="s">
        <v>42</v>
      </c>
      <c r="B60" s="26"/>
      <c r="C60" s="26"/>
      <c r="D60" s="91" t="s">
        <v>44</v>
      </c>
      <c r="E60" s="87"/>
      <c r="F60" s="91" t="s">
        <v>44</v>
      </c>
      <c r="G60" s="87"/>
      <c r="H60" s="91" t="s">
        <v>44</v>
      </c>
      <c r="I60" s="87"/>
      <c r="J60" s="40"/>
      <c r="K60" s="47"/>
      <c r="L60" s="53"/>
      <c r="M60" s="62"/>
      <c r="N60" s="84"/>
      <c r="O60" s="85"/>
    </row>
    <row r="61" spans="1:15" ht="15.6" x14ac:dyDescent="0.3">
      <c r="A61" s="42" t="s">
        <v>43</v>
      </c>
      <c r="B61" s="26"/>
      <c r="C61" s="26"/>
      <c r="D61" s="86"/>
      <c r="E61" s="87"/>
      <c r="F61" s="86"/>
      <c r="G61" s="87"/>
      <c r="H61" s="86"/>
      <c r="I61" s="87"/>
      <c r="J61" s="40"/>
      <c r="K61" s="47"/>
      <c r="L61" s="53"/>
      <c r="M61" s="62"/>
      <c r="N61" s="47"/>
      <c r="O61" s="47"/>
    </row>
    <row r="62" spans="1:15" ht="15.6" x14ac:dyDescent="0.3">
      <c r="A62" s="25" t="s">
        <v>33</v>
      </c>
      <c r="B62" s="26"/>
      <c r="C62" s="26"/>
      <c r="D62" s="86">
        <v>153.69999999999999</v>
      </c>
      <c r="E62" s="87"/>
      <c r="F62" s="86">
        <v>-3.3</v>
      </c>
      <c r="G62" s="87"/>
      <c r="H62" s="86">
        <f>D62+F62</f>
        <v>150.39999999999998</v>
      </c>
      <c r="I62" s="87"/>
      <c r="J62" s="40"/>
      <c r="K62" s="47"/>
      <c r="L62" s="53"/>
      <c r="M62" s="62"/>
      <c r="N62" s="47"/>
      <c r="O62" s="47"/>
    </row>
    <row r="63" spans="1:15" ht="15.6" x14ac:dyDescent="0.3">
      <c r="A63" s="25" t="s">
        <v>35</v>
      </c>
      <c r="B63" s="26"/>
      <c r="C63" s="26"/>
      <c r="D63" s="86">
        <v>8.1999999999999993</v>
      </c>
      <c r="E63" s="87"/>
      <c r="F63" s="86">
        <v>3.3</v>
      </c>
      <c r="G63" s="87"/>
      <c r="H63" s="86">
        <f>D63+F63</f>
        <v>11.5</v>
      </c>
      <c r="I63" s="87"/>
      <c r="J63" s="40"/>
      <c r="K63" s="47"/>
      <c r="L63" s="53"/>
      <c r="M63" s="62"/>
      <c r="N63" s="47"/>
      <c r="O63" s="47"/>
    </row>
    <row r="64" spans="1:15" ht="15.6" x14ac:dyDescent="0.3">
      <c r="A64" s="25"/>
      <c r="B64" s="26"/>
      <c r="C64" s="26"/>
      <c r="D64" s="86"/>
      <c r="E64" s="87"/>
      <c r="F64" s="86"/>
      <c r="G64" s="87"/>
      <c r="H64" s="90"/>
      <c r="I64" s="87"/>
      <c r="J64" s="40"/>
      <c r="K64" s="47"/>
      <c r="L64" s="53"/>
      <c r="M64" s="62"/>
      <c r="N64" s="47"/>
      <c r="O64" s="47"/>
    </row>
    <row r="65" spans="1:15" x14ac:dyDescent="0.3">
      <c r="A65" s="32"/>
      <c r="B65" s="33"/>
      <c r="C65" s="33"/>
      <c r="D65" s="88"/>
      <c r="E65" s="89"/>
      <c r="F65" s="88"/>
      <c r="G65" s="89"/>
      <c r="H65" s="88"/>
      <c r="I65" s="89"/>
      <c r="J65" s="17"/>
      <c r="K65" s="54"/>
      <c r="L65" s="54"/>
      <c r="M65" s="63"/>
      <c r="N65" s="54"/>
      <c r="O65" s="54"/>
    </row>
    <row r="67" spans="1:15" x14ac:dyDescent="0.3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x14ac:dyDescent="0.3">
      <c r="B68" t="s">
        <v>48</v>
      </c>
    </row>
    <row r="69" spans="1:15" x14ac:dyDescent="0.3">
      <c r="B69" t="s">
        <v>49</v>
      </c>
    </row>
  </sheetData>
  <mergeCells count="54">
    <mergeCell ref="H64:I64"/>
    <mergeCell ref="H65:I65"/>
    <mergeCell ref="F32:G32"/>
    <mergeCell ref="H32:I32"/>
    <mergeCell ref="F58:G58"/>
    <mergeCell ref="H56:I56"/>
    <mergeCell ref="H57:I57"/>
    <mergeCell ref="F60:G60"/>
    <mergeCell ref="D64:E64"/>
    <mergeCell ref="D65:E65"/>
    <mergeCell ref="F59:G59"/>
    <mergeCell ref="H59:I59"/>
    <mergeCell ref="F61:G61"/>
    <mergeCell ref="H61:I61"/>
    <mergeCell ref="F62:G62"/>
    <mergeCell ref="F63:G63"/>
    <mergeCell ref="F64:G64"/>
    <mergeCell ref="F65:G65"/>
    <mergeCell ref="H60:I60"/>
    <mergeCell ref="D61:E61"/>
    <mergeCell ref="D63:E63"/>
    <mergeCell ref="H62:I62"/>
    <mergeCell ref="H63:I63"/>
    <mergeCell ref="D60:E60"/>
    <mergeCell ref="N60:O60"/>
    <mergeCell ref="D62:E62"/>
    <mergeCell ref="D59:E59"/>
    <mergeCell ref="D56:E56"/>
    <mergeCell ref="D57:E57"/>
    <mergeCell ref="F56:G56"/>
    <mergeCell ref="F57:G57"/>
    <mergeCell ref="D30:E30"/>
    <mergeCell ref="F30:G30"/>
    <mergeCell ref="H30:I30"/>
    <mergeCell ref="J30:K30"/>
    <mergeCell ref="N30:O30"/>
    <mergeCell ref="D31:E31"/>
    <mergeCell ref="F31:G31"/>
    <mergeCell ref="H31:I31"/>
    <mergeCell ref="J31:K31"/>
    <mergeCell ref="N31:O31"/>
    <mergeCell ref="U1:V2"/>
    <mergeCell ref="W1:X2"/>
    <mergeCell ref="D2:E2"/>
    <mergeCell ref="F2:G2"/>
    <mergeCell ref="H2:I2"/>
    <mergeCell ref="J2:K2"/>
    <mergeCell ref="N2:O2"/>
    <mergeCell ref="D1:E1"/>
    <mergeCell ref="F1:G1"/>
    <mergeCell ref="H1:I1"/>
    <mergeCell ref="J1:K1"/>
    <mergeCell ref="N1:O1"/>
    <mergeCell ref="S1:T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Marja-Leena</dc:creator>
  <cp:lastModifiedBy>Räsänen Henna</cp:lastModifiedBy>
  <cp:lastPrinted>2019-04-18T12:15:01Z</cp:lastPrinted>
  <dcterms:created xsi:type="dcterms:W3CDTF">2019-04-18T11:26:39Z</dcterms:created>
  <dcterms:modified xsi:type="dcterms:W3CDTF">2019-04-23T09:17:52Z</dcterms:modified>
</cp:coreProperties>
</file>