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Z10099\D360_Work_tuotanto\work\shp\janhonenk\"/>
    </mc:Choice>
  </mc:AlternateContent>
  <bookViews>
    <workbookView xWindow="0" yWindow="0" windowWidth="25200" windowHeight="10350"/>
  </bookViews>
  <sheets>
    <sheet name="Hallitus" sheetId="1" r:id="rId1"/>
    <sheet name="Valtuusto" sheetId="2" state="hidden" r:id="rId2"/>
  </sheets>
  <externalReferences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 l="1"/>
  <c r="E22" i="2"/>
  <c r="E21" i="2"/>
  <c r="M100" i="1" l="1"/>
  <c r="M101" i="1"/>
  <c r="M99" i="1"/>
  <c r="M91" i="1"/>
  <c r="M90" i="1"/>
  <c r="M89" i="1"/>
  <c r="M88" i="1"/>
  <c r="M87" i="1"/>
  <c r="M84" i="1"/>
  <c r="M83" i="1"/>
  <c r="M82" i="1"/>
  <c r="M79" i="1"/>
  <c r="M78" i="1"/>
  <c r="M77" i="1"/>
  <c r="M76" i="1"/>
  <c r="M71" i="1"/>
  <c r="M72" i="1"/>
  <c r="M73" i="1"/>
  <c r="M70" i="1"/>
  <c r="M62" i="1"/>
  <c r="M19" i="1"/>
  <c r="N19" i="1"/>
  <c r="M20" i="1"/>
  <c r="N20" i="1"/>
  <c r="M21" i="1"/>
  <c r="N21" i="1"/>
  <c r="M22" i="1"/>
  <c r="N22" i="1"/>
  <c r="M23" i="1"/>
  <c r="N23" i="1"/>
  <c r="M24" i="1"/>
  <c r="N24" i="1"/>
  <c r="N18" i="1"/>
  <c r="M18" i="1"/>
  <c r="M8" i="1"/>
  <c r="N8" i="1"/>
  <c r="M9" i="1"/>
  <c r="N9" i="1"/>
  <c r="M10" i="1"/>
  <c r="N10" i="1"/>
  <c r="M11" i="1"/>
  <c r="N11" i="1"/>
  <c r="M12" i="1"/>
  <c r="N12" i="1"/>
  <c r="M13" i="1"/>
  <c r="N13" i="1"/>
  <c r="M14" i="1"/>
  <c r="N14" i="1"/>
  <c r="N6" i="1"/>
  <c r="M6" i="1"/>
  <c r="H28" i="1" l="1"/>
  <c r="G28" i="1"/>
  <c r="K7" i="1"/>
  <c r="N7" i="1" s="1"/>
  <c r="J7" i="1"/>
  <c r="K17" i="1"/>
  <c r="J17" i="1"/>
  <c r="K5" i="1"/>
  <c r="K48" i="1"/>
  <c r="K50" i="1"/>
  <c r="K52" i="1"/>
  <c r="K53" i="1"/>
  <c r="V5" i="1"/>
  <c r="P6" i="1"/>
  <c r="R6" i="1" s="1"/>
  <c r="T6" i="1" s="1"/>
  <c r="S6" i="1"/>
  <c r="U6" i="1"/>
  <c r="P7" i="1"/>
  <c r="Q7" i="1" s="1"/>
  <c r="S7" i="1"/>
  <c r="U7" i="1"/>
  <c r="P8" i="1"/>
  <c r="R8" i="1" s="1"/>
  <c r="T8" i="1" s="1"/>
  <c r="S8" i="1"/>
  <c r="U8" i="1"/>
  <c r="P9" i="1"/>
  <c r="R9" i="1" s="1"/>
  <c r="T9" i="1" s="1"/>
  <c r="S9" i="1"/>
  <c r="U9" i="1"/>
  <c r="P10" i="1"/>
  <c r="Q10" i="1" s="1"/>
  <c r="S10" i="1"/>
  <c r="U10" i="1"/>
  <c r="P11" i="1"/>
  <c r="Q11" i="1" s="1"/>
  <c r="S11" i="1"/>
  <c r="U11" i="1"/>
  <c r="P12" i="1"/>
  <c r="R12" i="1" s="1"/>
  <c r="T12" i="1" s="1"/>
  <c r="S12" i="1"/>
  <c r="U12" i="1"/>
  <c r="P13" i="1"/>
  <c r="Q13" i="1" s="1"/>
  <c r="S13" i="1"/>
  <c r="U13" i="1"/>
  <c r="P14" i="1"/>
  <c r="Q14" i="1" s="1"/>
  <c r="S14" i="1"/>
  <c r="U14" i="1"/>
  <c r="P18" i="1"/>
  <c r="Q18" i="1" s="1"/>
  <c r="S18" i="1"/>
  <c r="U18" i="1"/>
  <c r="U17" i="1" s="1"/>
  <c r="V18" i="1"/>
  <c r="P19" i="1"/>
  <c r="R19" i="1" s="1"/>
  <c r="T19" i="1" s="1"/>
  <c r="S19" i="1"/>
  <c r="V19" i="1"/>
  <c r="W19" i="1"/>
  <c r="P20" i="1"/>
  <c r="Q20" i="1" s="1"/>
  <c r="S20" i="1"/>
  <c r="V20" i="1"/>
  <c r="P21" i="1"/>
  <c r="Q21" i="1" s="1"/>
  <c r="S21" i="1"/>
  <c r="V21" i="1"/>
  <c r="W21" i="1"/>
  <c r="K51" i="1" s="1"/>
  <c r="P22" i="1"/>
  <c r="R22" i="1" s="1"/>
  <c r="T22" i="1" s="1"/>
  <c r="S22" i="1"/>
  <c r="V22" i="1"/>
  <c r="P23" i="1"/>
  <c r="R23" i="1" s="1"/>
  <c r="T23" i="1" s="1"/>
  <c r="S23" i="1"/>
  <c r="V23" i="1"/>
  <c r="P24" i="1"/>
  <c r="R24" i="1" s="1"/>
  <c r="T24" i="1" s="1"/>
  <c r="S24" i="1"/>
  <c r="V24" i="1"/>
  <c r="W24" i="1"/>
  <c r="J5" i="1" l="1"/>
  <c r="M7" i="1"/>
  <c r="K28" i="1"/>
  <c r="J50" i="1"/>
  <c r="K54" i="1"/>
  <c r="K49" i="1"/>
  <c r="J44" i="1"/>
  <c r="J53" i="1"/>
  <c r="W6" i="1"/>
  <c r="K36" i="1" s="1"/>
  <c r="Q23" i="1"/>
  <c r="Q22" i="1"/>
  <c r="Q19" i="1"/>
  <c r="J36" i="1"/>
  <c r="Q6" i="1"/>
  <c r="J40" i="1"/>
  <c r="J52" i="1"/>
  <c r="J37" i="1"/>
  <c r="Q24" i="1"/>
  <c r="R13" i="1"/>
  <c r="T13" i="1" s="1"/>
  <c r="Q12" i="1"/>
  <c r="W9" i="1"/>
  <c r="J42" i="1"/>
  <c r="J38" i="1"/>
  <c r="S17" i="1"/>
  <c r="U5" i="1"/>
  <c r="U26" i="1" s="1"/>
  <c r="U31" i="1" s="1"/>
  <c r="S5" i="1"/>
  <c r="J49" i="1"/>
  <c r="J43" i="1"/>
  <c r="J41" i="1"/>
  <c r="J39" i="1"/>
  <c r="Q9" i="1"/>
  <c r="Q8" i="1"/>
  <c r="J54" i="1"/>
  <c r="J51" i="1"/>
  <c r="W17" i="1"/>
  <c r="W13" i="1"/>
  <c r="K43" i="1" s="1"/>
  <c r="R10" i="1"/>
  <c r="T10" i="1" s="1"/>
  <c r="W10" i="1"/>
  <c r="R20" i="1"/>
  <c r="T20" i="1" s="1"/>
  <c r="V17" i="1"/>
  <c r="R14" i="1"/>
  <c r="T14" i="1" s="1"/>
  <c r="P5" i="1"/>
  <c r="W14" i="1"/>
  <c r="K44" i="1" s="1"/>
  <c r="P17" i="1"/>
  <c r="R21" i="1"/>
  <c r="T21" i="1" s="1"/>
  <c r="R18" i="1"/>
  <c r="W11" i="1"/>
  <c r="R11" i="1"/>
  <c r="T11" i="1" s="1"/>
  <c r="W7" i="1"/>
  <c r="K37" i="1" s="1"/>
  <c r="R7" i="1"/>
  <c r="T7" i="1" s="1"/>
  <c r="W12" i="1"/>
  <c r="K42" i="1" s="1"/>
  <c r="W8" i="1"/>
  <c r="D48" i="1"/>
  <c r="E48" i="1"/>
  <c r="K47" i="1" l="1"/>
  <c r="K41" i="1"/>
  <c r="K39" i="1"/>
  <c r="K40" i="1"/>
  <c r="Q17" i="1"/>
  <c r="Q5" i="1"/>
  <c r="T5" i="1"/>
  <c r="R5" i="1"/>
  <c r="J48" i="1"/>
  <c r="J47" i="1" s="1"/>
  <c r="J35" i="1"/>
  <c r="W5" i="1"/>
  <c r="R17" i="1"/>
  <c r="T18" i="1"/>
  <c r="T17" i="1" s="1"/>
  <c r="D49" i="1"/>
  <c r="E49" i="1"/>
  <c r="D50" i="1"/>
  <c r="E50" i="1"/>
  <c r="D51" i="1"/>
  <c r="E51" i="1"/>
  <c r="D52" i="1"/>
  <c r="E52" i="1"/>
  <c r="D53" i="1"/>
  <c r="E53" i="1"/>
  <c r="D54" i="1"/>
  <c r="E54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E36" i="1"/>
  <c r="D36" i="1"/>
  <c r="N54" i="1"/>
  <c r="N53" i="1"/>
  <c r="N52" i="1"/>
  <c r="N51" i="1"/>
  <c r="N50" i="1"/>
  <c r="N48" i="1"/>
  <c r="E17" i="1"/>
  <c r="D17" i="1"/>
  <c r="M44" i="1"/>
  <c r="N43" i="1"/>
  <c r="M43" i="1"/>
  <c r="M41" i="1"/>
  <c r="N39" i="1"/>
  <c r="E5" i="1"/>
  <c r="D5" i="1"/>
  <c r="T26" i="1" l="1"/>
  <c r="T31" i="1" s="1"/>
  <c r="K38" i="1"/>
  <c r="K35" i="1" s="1"/>
  <c r="J28" i="1"/>
  <c r="D28" i="1"/>
  <c r="D35" i="1"/>
  <c r="E47" i="1"/>
  <c r="E35" i="1"/>
  <c r="E28" i="1"/>
  <c r="N44" i="1"/>
  <c r="M49" i="1"/>
  <c r="M38" i="1"/>
  <c r="D47" i="1"/>
  <c r="M48" i="1"/>
  <c r="M51" i="1" l="1"/>
  <c r="N41" i="1"/>
  <c r="N42" i="1"/>
  <c r="M36" i="1"/>
  <c r="M53" i="1"/>
  <c r="M52" i="1"/>
  <c r="N38" i="1"/>
  <c r="N36" i="1"/>
  <c r="M54" i="1"/>
  <c r="M39" i="1"/>
  <c r="N40" i="1"/>
  <c r="M50" i="1"/>
  <c r="M42" i="1"/>
  <c r="M40" i="1"/>
  <c r="M47" i="1" l="1"/>
  <c r="M17" i="1"/>
  <c r="N17" i="1"/>
  <c r="N49" i="1"/>
  <c r="N47" i="1" s="1"/>
  <c r="M5" i="1"/>
  <c r="M37" i="1"/>
  <c r="M35" i="1" s="1"/>
  <c r="M28" i="1" l="1"/>
  <c r="N5" i="1"/>
  <c r="N28" i="1" s="1"/>
  <c r="N37" i="1"/>
  <c r="N35" i="1" s="1"/>
</calcChain>
</file>

<file path=xl/sharedStrings.xml><?xml version="1.0" encoding="utf-8"?>
<sst xmlns="http://schemas.openxmlformats.org/spreadsheetml/2006/main" count="164" uniqueCount="88">
  <si>
    <t xml:space="preserve">Alkuperäinen </t>
  </si>
  <si>
    <t xml:space="preserve">MUUTETTU </t>
  </si>
  <si>
    <t>Yhteensä</t>
  </si>
  <si>
    <t>MUUTETTU TA 2019</t>
  </si>
  <si>
    <t xml:space="preserve">SISÄISET </t>
  </si>
  <si>
    <t>TA 2019</t>
  </si>
  <si>
    <t>Pohjat</t>
  </si>
  <si>
    <t>Ero</t>
  </si>
  <si>
    <t>Menot</t>
  </si>
  <si>
    <t>Tulot</t>
  </si>
  <si>
    <t>SA01</t>
  </si>
  <si>
    <t>PK010</t>
  </si>
  <si>
    <t>PK020</t>
  </si>
  <si>
    <t>PK030</t>
  </si>
  <si>
    <t>PK040</t>
  </si>
  <si>
    <t>PK050</t>
  </si>
  <si>
    <t>PK060</t>
  </si>
  <si>
    <t>PK070</t>
  </si>
  <si>
    <t>PK080</t>
  </si>
  <si>
    <t>PK090</t>
  </si>
  <si>
    <t>SA10</t>
  </si>
  <si>
    <t>PK100</t>
  </si>
  <si>
    <t>PK110</t>
  </si>
  <si>
    <t>PK120</t>
  </si>
  <si>
    <t>PK130</t>
  </si>
  <si>
    <t>PK140</t>
  </si>
  <si>
    <t>PK150</t>
  </si>
  <si>
    <t>PK160</t>
  </si>
  <si>
    <t>Hallintokeskus</t>
  </si>
  <si>
    <t>Taloudellisuus ja tehokkuus milj. €</t>
  </si>
  <si>
    <t>Sairaalan hallinto</t>
  </si>
  <si>
    <t>Taseyksiköt</t>
  </si>
  <si>
    <t>Operatiivinen keskus</t>
  </si>
  <si>
    <t>Lääkinnälliset palvelut</t>
  </si>
  <si>
    <t>Mielenterveys ja hyvinvointi</t>
  </si>
  <si>
    <t>Akuutti</t>
  </si>
  <si>
    <t>Hoitotyön palveluyksikkö</t>
  </si>
  <si>
    <t>Henkilöstövoimavarojen hallinta ja</t>
  </si>
  <si>
    <t>osaaminen</t>
  </si>
  <si>
    <t>Nettotyöpanos</t>
  </si>
  <si>
    <t xml:space="preserve">Hallitusta sitovat tavoitteet </t>
  </si>
  <si>
    <t>Muutos II</t>
  </si>
  <si>
    <t>Kuntayhtymän hallitus</t>
  </si>
  <si>
    <t>29.4.2019 44 §</t>
  </si>
  <si>
    <t>Potilas-/asiakaslähtöisyys</t>
  </si>
  <si>
    <t>Yli 6 kk jonottaneet</t>
  </si>
  <si>
    <t xml:space="preserve">     Taseyksiköt</t>
  </si>
  <si>
    <t>Pkl-odotusajan ylitys</t>
  </si>
  <si>
    <t>Palvelujen toimivuus</t>
  </si>
  <si>
    <t>Hoitojaksot</t>
  </si>
  <si>
    <t xml:space="preserve">     Operatiivinen keskus</t>
  </si>
  <si>
    <t xml:space="preserve">     Lääkinnälliset palvelut</t>
  </si>
  <si>
    <t xml:space="preserve">     Mielenterveys ja hyvinvointi</t>
  </si>
  <si>
    <t xml:space="preserve">     Akuutti</t>
  </si>
  <si>
    <t>Hoitopäivät</t>
  </si>
  <si>
    <t>Leikkaukset</t>
  </si>
  <si>
    <t>Avohoidon käynnit</t>
  </si>
  <si>
    <t xml:space="preserve">     Hallintokeskus</t>
  </si>
  <si>
    <t xml:space="preserve">     Sairaalan hallinto</t>
  </si>
  <si>
    <t>POHJOIS-SAVON SAIRAANHOITOPIIRIN</t>
  </si>
  <si>
    <t>ok</t>
  </si>
  <si>
    <t>KUNTAYHTYMÄ</t>
  </si>
  <si>
    <t>Valtuustoa sitovat tavoitteet vuodelle 2019</t>
  </si>
  <si>
    <t>KYS</t>
  </si>
  <si>
    <t>enn</t>
  </si>
  <si>
    <t>41 000 - 45 000</t>
  </si>
  <si>
    <t>163 000 - 169 000</t>
  </si>
  <si>
    <t>21 000 - 23 000</t>
  </si>
  <si>
    <t>500 000 - 525 000</t>
  </si>
  <si>
    <t>v.2019 kys</t>
  </si>
  <si>
    <t>Tulot yhteensä</t>
  </si>
  <si>
    <t>Menot yhteensä</t>
  </si>
  <si>
    <t>v.2019 kysteri</t>
  </si>
  <si>
    <t>Henkilöstövoimavarojen hallinta ja osaaminen</t>
  </si>
  <si>
    <t>3 100 - 3 300</t>
  </si>
  <si>
    <t>Muut tavoitteet milj. €</t>
  </si>
  <si>
    <t>Investoinnit</t>
  </si>
  <si>
    <t xml:space="preserve">Tulot- ja menot yhteensä eivät sisällä sisäisiä tuloja ja menoja. </t>
  </si>
  <si>
    <t>Alkuperäinen</t>
  </si>
  <si>
    <t>Muutos</t>
  </si>
  <si>
    <t>KYS muutetut</t>
  </si>
  <si>
    <t>tavoitteet 2019</t>
  </si>
  <si>
    <t>161 000 - 167 000</t>
  </si>
  <si>
    <t>22 000 - 24 000</t>
  </si>
  <si>
    <t>495 000 - 520 000</t>
  </si>
  <si>
    <t>Ennuste</t>
  </si>
  <si>
    <t>Hallitus 18.11.2019</t>
  </si>
  <si>
    <t>Sisältää sisäiset erät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</si>
</sst>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EF0FF"/>
        <bgColor indexed="64"/>
      </patternFill>
    </fill>
    <fill>
      <patternFill patternType="solid">
        <fgColor rgb="FFC76DFF"/>
        <bgColor indexed="64"/>
      </patternFill>
    </fill>
    <fill>
      <patternFill patternType="solid">
        <fgColor rgb="FFE6BDFF"/>
        <bgColor indexed="64"/>
      </patternFill>
    </fill>
    <fill>
      <patternFill patternType="solid">
        <fgColor rgb="FFF6E7FF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4" xfId="0" applyFont="1" applyFill="1" applyBorder="1" applyAlignment="1">
      <alignment horizontal="center"/>
    </xf>
    <xf numFmtId="0" fontId="1" fillId="0" borderId="0" xfId="0" applyFont="1"/>
    <xf numFmtId="0" fontId="1" fillId="2" borderId="5" xfId="0" applyFont="1" applyFill="1" applyBorder="1"/>
    <xf numFmtId="0" fontId="1" fillId="2" borderId="0" xfId="0" applyFont="1" applyFill="1" applyBorder="1"/>
    <xf numFmtId="0" fontId="1" fillId="2" borderId="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7" xfId="0" applyFont="1" applyFill="1" applyBorder="1"/>
    <xf numFmtId="3" fontId="2" fillId="0" borderId="0" xfId="0" applyNumberFormat="1" applyFont="1" applyAlignment="1">
      <alignment horizontal="center"/>
    </xf>
    <xf numFmtId="0" fontId="0" fillId="3" borderId="5" xfId="0" applyFill="1" applyBorder="1"/>
    <xf numFmtId="0" fontId="0" fillId="3" borderId="0" xfId="0" applyFill="1" applyBorder="1"/>
    <xf numFmtId="3" fontId="0" fillId="0" borderId="7" xfId="0" applyNumberFormat="1" applyBorder="1"/>
    <xf numFmtId="3" fontId="0" fillId="0" borderId="5" xfId="0" applyNumberFormat="1" applyBorder="1"/>
    <xf numFmtId="3" fontId="0" fillId="2" borderId="7" xfId="0" applyNumberFormat="1" applyFill="1" applyBorder="1"/>
    <xf numFmtId="3" fontId="0" fillId="0" borderId="0" xfId="0" applyNumberFormat="1"/>
    <xf numFmtId="0" fontId="1" fillId="3" borderId="5" xfId="0" applyFont="1" applyFill="1" applyBorder="1"/>
    <xf numFmtId="0" fontId="1" fillId="3" borderId="0" xfId="0" applyFont="1" applyFill="1" applyBorder="1"/>
    <xf numFmtId="3" fontId="1" fillId="0" borderId="7" xfId="0" applyNumberFormat="1" applyFont="1" applyBorder="1"/>
    <xf numFmtId="3" fontId="1" fillId="0" borderId="5" xfId="0" applyNumberFormat="1" applyFont="1" applyBorder="1"/>
    <xf numFmtId="3" fontId="1" fillId="2" borderId="7" xfId="0" applyNumberFormat="1" applyFont="1" applyFill="1" applyBorder="1"/>
    <xf numFmtId="0" fontId="2" fillId="3" borderId="5" xfId="0" applyFont="1" applyFill="1" applyBorder="1"/>
    <xf numFmtId="0" fontId="2" fillId="3" borderId="0" xfId="0" applyFont="1" applyFill="1" applyBorder="1"/>
    <xf numFmtId="3" fontId="2" fillId="0" borderId="7" xfId="0" applyNumberFormat="1" applyFont="1" applyBorder="1"/>
    <xf numFmtId="3" fontId="2" fillId="0" borderId="5" xfId="0" applyNumberFormat="1" applyFont="1" applyBorder="1"/>
    <xf numFmtId="3" fontId="2" fillId="2" borderId="7" xfId="0" applyNumberFormat="1" applyFont="1" applyFill="1" applyBorder="1"/>
    <xf numFmtId="0" fontId="2" fillId="0" borderId="0" xfId="0" applyFont="1"/>
    <xf numFmtId="3" fontId="2" fillId="0" borderId="0" xfId="0" applyNumberFormat="1" applyFont="1"/>
    <xf numFmtId="0" fontId="0" fillId="3" borderId="8" xfId="0" applyFill="1" applyBorder="1"/>
    <xf numFmtId="0" fontId="0" fillId="3" borderId="9" xfId="0" applyFill="1" applyBorder="1"/>
    <xf numFmtId="3" fontId="0" fillId="0" borderId="10" xfId="0" applyNumberFormat="1" applyBorder="1"/>
    <xf numFmtId="3" fontId="0" fillId="0" borderId="8" xfId="0" applyNumberFormat="1" applyBorder="1"/>
    <xf numFmtId="3" fontId="0" fillId="2" borderId="10" xfId="0" applyNumberFormat="1" applyFill="1" applyBorder="1"/>
    <xf numFmtId="164" fontId="2" fillId="0" borderId="7" xfId="0" applyNumberFormat="1" applyFont="1" applyBorder="1"/>
    <xf numFmtId="164" fontId="1" fillId="0" borderId="7" xfId="0" applyNumberFormat="1" applyFont="1" applyBorder="1"/>
    <xf numFmtId="164" fontId="1" fillId="0" borderId="5" xfId="0" applyNumberFormat="1" applyFont="1" applyBorder="1"/>
    <xf numFmtId="164" fontId="2" fillId="0" borderId="5" xfId="0" applyNumberFormat="1" applyFont="1" applyBorder="1"/>
    <xf numFmtId="164" fontId="0" fillId="0" borderId="0" xfId="0" applyNumberFormat="1"/>
    <xf numFmtId="0" fontId="3" fillId="3" borderId="5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0" xfId="0" applyFont="1" applyFill="1" applyBorder="1"/>
    <xf numFmtId="3" fontId="2" fillId="0" borderId="0" xfId="0" applyNumberFormat="1" applyFont="1" applyFill="1" applyBorder="1"/>
    <xf numFmtId="3" fontId="0" fillId="0" borderId="0" xfId="0" applyNumberFormat="1" applyFill="1" applyBorder="1"/>
    <xf numFmtId="0" fontId="1" fillId="2" borderId="3" xfId="0" applyFont="1" applyFill="1" applyBorder="1"/>
    <xf numFmtId="0" fontId="4" fillId="2" borderId="1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3" fontId="0" fillId="2" borderId="5" xfId="0" applyNumberFormat="1" applyFill="1" applyBorder="1"/>
    <xf numFmtId="3" fontId="1" fillId="2" borderId="5" xfId="0" applyNumberFormat="1" applyFont="1" applyFill="1" applyBorder="1"/>
    <xf numFmtId="3" fontId="2" fillId="2" borderId="5" xfId="0" applyNumberFormat="1" applyFont="1" applyFill="1" applyBorder="1"/>
    <xf numFmtId="3" fontId="0" fillId="2" borderId="8" xfId="0" applyNumberFormat="1" applyFill="1" applyBorder="1"/>
    <xf numFmtId="3" fontId="2" fillId="2" borderId="0" xfId="0" applyNumberFormat="1" applyFont="1" applyFill="1" applyBorder="1"/>
    <xf numFmtId="0" fontId="2" fillId="2" borderId="6" xfId="0" applyFont="1" applyFill="1" applyBorder="1"/>
    <xf numFmtId="0" fontId="2" fillId="0" borderId="0" xfId="0" applyFont="1" applyFill="1" applyBorder="1"/>
    <xf numFmtId="164" fontId="2" fillId="0" borderId="0" xfId="0" applyNumberFormat="1" applyFont="1" applyFill="1" applyBorder="1"/>
    <xf numFmtId="0" fontId="0" fillId="0" borderId="0" xfId="0" applyFill="1" applyBorder="1"/>
    <xf numFmtId="0" fontId="2" fillId="3" borderId="8" xfId="0" applyFont="1" applyFill="1" applyBorder="1"/>
    <xf numFmtId="0" fontId="2" fillId="3" borderId="9" xfId="0" applyFont="1" applyFill="1" applyBorder="1"/>
    <xf numFmtId="164" fontId="2" fillId="0" borderId="10" xfId="0" applyNumberFormat="1" applyFont="1" applyBorder="1"/>
    <xf numFmtId="164" fontId="2" fillId="0" borderId="8" xfId="0" applyNumberFormat="1" applyFont="1" applyBorder="1"/>
    <xf numFmtId="3" fontId="2" fillId="2" borderId="10" xfId="0" applyNumberFormat="1" applyFont="1" applyFill="1" applyBorder="1"/>
    <xf numFmtId="164" fontId="2" fillId="2" borderId="5" xfId="0" applyNumberFormat="1" applyFont="1" applyFill="1" applyBorder="1"/>
    <xf numFmtId="164" fontId="1" fillId="2" borderId="5" xfId="0" applyNumberFormat="1" applyFont="1" applyFill="1" applyBorder="1"/>
    <xf numFmtId="164" fontId="2" fillId="2" borderId="8" xfId="0" applyNumberFormat="1" applyFont="1" applyFill="1" applyBorder="1"/>
    <xf numFmtId="0" fontId="0" fillId="2" borderId="7" xfId="0" applyFill="1" applyBorder="1" applyAlignment="1">
      <alignment horizontal="center"/>
    </xf>
    <xf numFmtId="0" fontId="0" fillId="2" borderId="0" xfId="0" applyFill="1" applyBorder="1" applyAlignment="1"/>
    <xf numFmtId="0" fontId="0" fillId="2" borderId="9" xfId="0" applyFill="1" applyBorder="1" applyAlignment="1"/>
    <xf numFmtId="3" fontId="2" fillId="2" borderId="7" xfId="0" applyNumberFormat="1" applyFont="1" applyFill="1" applyBorder="1" applyAlignment="1"/>
    <xf numFmtId="164" fontId="2" fillId="2" borderId="7" xfId="0" applyNumberFormat="1" applyFont="1" applyFill="1" applyBorder="1" applyAlignment="1">
      <alignment horizontal="center"/>
    </xf>
    <xf numFmtId="164" fontId="2" fillId="2" borderId="7" xfId="0" applyNumberFormat="1" applyFont="1" applyFill="1" applyBorder="1" applyAlignment="1"/>
    <xf numFmtId="3" fontId="0" fillId="2" borderId="10" xfId="0" applyNumberFormat="1" applyFill="1" applyBorder="1" applyAlignment="1"/>
    <xf numFmtId="3" fontId="0" fillId="2" borderId="9" xfId="0" applyNumberFormat="1" applyFill="1" applyBorder="1"/>
    <xf numFmtId="3" fontId="0" fillId="2" borderId="0" xfId="0" applyNumberFormat="1" applyFill="1" applyBorder="1" applyAlignment="1"/>
    <xf numFmtId="164" fontId="2" fillId="3" borderId="5" xfId="0" applyNumberFormat="1" applyFont="1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5" xfId="0" applyFont="1" applyFill="1" applyBorder="1"/>
    <xf numFmtId="0" fontId="2" fillId="4" borderId="7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0" fillId="5" borderId="1" xfId="0" applyFill="1" applyBorder="1"/>
    <xf numFmtId="0" fontId="0" fillId="5" borderId="2" xfId="0" applyFill="1" applyBorder="1"/>
    <xf numFmtId="0" fontId="0" fillId="5" borderId="3" xfId="0" applyFill="1" applyBorder="1"/>
    <xf numFmtId="0" fontId="6" fillId="5" borderId="5" xfId="0" applyFont="1" applyFill="1" applyBorder="1"/>
    <xf numFmtId="0" fontId="7" fillId="5" borderId="0" xfId="0" applyFont="1" applyFill="1" applyBorder="1"/>
    <xf numFmtId="0" fontId="8" fillId="5" borderId="0" xfId="0" applyFont="1" applyFill="1" applyBorder="1"/>
    <xf numFmtId="0" fontId="6" fillId="5" borderId="6" xfId="0" applyFont="1" applyFill="1" applyBorder="1"/>
    <xf numFmtId="0" fontId="9" fillId="5" borderId="5" xfId="0" applyFont="1" applyFill="1" applyBorder="1"/>
    <xf numFmtId="0" fontId="9" fillId="5" borderId="0" xfId="0" applyFont="1" applyFill="1" applyBorder="1"/>
    <xf numFmtId="0" fontId="10" fillId="5" borderId="0" xfId="0" applyFont="1" applyFill="1" applyBorder="1"/>
    <xf numFmtId="0" fontId="9" fillId="5" borderId="6" xfId="0" applyFont="1" applyFill="1" applyBorder="1"/>
    <xf numFmtId="0" fontId="0" fillId="6" borderId="5" xfId="0" applyFill="1" applyBorder="1"/>
    <xf numFmtId="0" fontId="10" fillId="6" borderId="0" xfId="0" applyFont="1" applyFill="1" applyBorder="1"/>
    <xf numFmtId="0" fontId="10" fillId="6" borderId="7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1" fillId="6" borderId="5" xfId="0" applyFont="1" applyFill="1" applyBorder="1"/>
    <xf numFmtId="0" fontId="0" fillId="6" borderId="7" xfId="0" applyFill="1" applyBorder="1"/>
    <xf numFmtId="0" fontId="11" fillId="6" borderId="7" xfId="0" applyFont="1" applyFill="1" applyBorder="1" applyAlignment="1">
      <alignment horizontal="right"/>
    </xf>
    <xf numFmtId="0" fontId="12" fillId="6" borderId="0" xfId="0" applyFont="1" applyFill="1" applyBorder="1"/>
    <xf numFmtId="0" fontId="0" fillId="7" borderId="5" xfId="0" applyFill="1" applyBorder="1"/>
    <xf numFmtId="0" fontId="10" fillId="7" borderId="0" xfId="0" applyFont="1" applyFill="1" applyBorder="1"/>
    <xf numFmtId="3" fontId="11" fillId="7" borderId="7" xfId="0" applyNumberFormat="1" applyFont="1" applyFill="1" applyBorder="1" applyAlignment="1">
      <alignment horizontal="right"/>
    </xf>
    <xf numFmtId="3" fontId="0" fillId="7" borderId="7" xfId="0" applyNumberFormat="1" applyFill="1" applyBorder="1"/>
    <xf numFmtId="0" fontId="11" fillId="7" borderId="7" xfId="0" applyFont="1" applyFill="1" applyBorder="1" applyAlignment="1">
      <alignment horizontal="right"/>
    </xf>
    <xf numFmtId="0" fontId="0" fillId="7" borderId="7" xfId="0" applyFill="1" applyBorder="1"/>
    <xf numFmtId="0" fontId="0" fillId="6" borderId="7" xfId="0" applyFont="1" applyFill="1" applyBorder="1" applyAlignment="1">
      <alignment horizontal="center"/>
    </xf>
    <xf numFmtId="0" fontId="0" fillId="6" borderId="7" xfId="0" applyFill="1" applyBorder="1" applyAlignment="1"/>
    <xf numFmtId="164" fontId="11" fillId="7" borderId="7" xfId="0" applyNumberFormat="1" applyFont="1" applyFill="1" applyBorder="1"/>
    <xf numFmtId="164" fontId="13" fillId="7" borderId="7" xfId="0" applyNumberFormat="1" applyFont="1" applyFill="1" applyBorder="1"/>
    <xf numFmtId="4" fontId="0" fillId="0" borderId="0" xfId="0" applyNumberFormat="1"/>
    <xf numFmtId="3" fontId="11" fillId="7" borderId="7" xfId="0" applyNumberFormat="1" applyFont="1" applyFill="1" applyBorder="1"/>
    <xf numFmtId="0" fontId="0" fillId="6" borderId="0" xfId="0" applyFill="1" applyBorder="1"/>
    <xf numFmtId="0" fontId="0" fillId="6" borderId="7" xfId="0" applyFont="1" applyFill="1" applyBorder="1"/>
    <xf numFmtId="164" fontId="11" fillId="7" borderId="7" xfId="0" applyNumberFormat="1" applyFont="1" applyFill="1" applyBorder="1" applyAlignment="1">
      <alignment horizontal="right"/>
    </xf>
    <xf numFmtId="164" fontId="11" fillId="6" borderId="7" xfId="0" applyNumberFormat="1" applyFont="1" applyFill="1" applyBorder="1" applyAlignment="1">
      <alignment horizontal="right"/>
    </xf>
    <xf numFmtId="0" fontId="0" fillId="7" borderId="8" xfId="0" applyFill="1" applyBorder="1"/>
    <xf numFmtId="0" fontId="10" fillId="7" borderId="9" xfId="0" applyFont="1" applyFill="1" applyBorder="1"/>
    <xf numFmtId="3" fontId="11" fillId="7" borderId="10" xfId="0" applyNumberFormat="1" applyFont="1" applyFill="1" applyBorder="1" applyAlignment="1">
      <alignment horizontal="right"/>
    </xf>
    <xf numFmtId="0" fontId="0" fillId="7" borderId="10" xfId="0" applyFill="1" applyBorder="1"/>
    <xf numFmtId="0" fontId="10" fillId="6" borderId="7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6" fillId="5" borderId="0" xfId="0" applyFont="1" applyFill="1" applyBorder="1"/>
    <xf numFmtId="3" fontId="0" fillId="7" borderId="7" xfId="0" applyNumberFormat="1" applyFill="1" applyBorder="1" applyAlignment="1">
      <alignment horizontal="right"/>
    </xf>
    <xf numFmtId="3" fontId="2" fillId="0" borderId="5" xfId="0" applyNumberFormat="1" applyFont="1" applyBorder="1" applyAlignment="1"/>
    <xf numFmtId="3" fontId="2" fillId="0" borderId="6" xfId="0" applyNumberFormat="1" applyFont="1" applyBorder="1" applyAlignment="1"/>
    <xf numFmtId="164" fontId="2" fillId="0" borderId="5" xfId="0" applyNumberFormat="1" applyFont="1" applyBorder="1" applyAlignment="1"/>
    <xf numFmtId="164" fontId="2" fillId="0" borderId="6" xfId="0" applyNumberFormat="1" applyFont="1" applyBorder="1" applyAlignment="1"/>
    <xf numFmtId="3" fontId="0" fillId="0" borderId="6" xfId="0" applyNumberFormat="1" applyBorder="1" applyAlignment="1"/>
    <xf numFmtId="0" fontId="0" fillId="0" borderId="6" xfId="0" applyBorder="1" applyAlignment="1"/>
    <xf numFmtId="164" fontId="2" fillId="4" borderId="5" xfId="0" applyNumberFormat="1" applyFont="1" applyFill="1" applyBorder="1" applyAlignment="1">
      <alignment horizontal="center"/>
    </xf>
    <xf numFmtId="164" fontId="2" fillId="4" borderId="6" xfId="0" applyNumberFormat="1" applyFont="1" applyFill="1" applyBorder="1" applyAlignment="1">
      <alignment horizontal="center"/>
    </xf>
    <xf numFmtId="3" fontId="2" fillId="4" borderId="5" xfId="0" applyNumberFormat="1" applyFont="1" applyFill="1" applyBorder="1" applyAlignment="1"/>
    <xf numFmtId="3" fontId="0" fillId="4" borderId="6" xfId="0" applyNumberFormat="1" applyFill="1" applyBorder="1" applyAlignment="1"/>
    <xf numFmtId="164" fontId="2" fillId="0" borderId="8" xfId="0" applyNumberFormat="1" applyFont="1" applyBorder="1" applyAlignment="1"/>
    <xf numFmtId="164" fontId="2" fillId="0" borderId="11" xfId="0" applyNumberFormat="1" applyFont="1" applyBorder="1" applyAlignment="1"/>
    <xf numFmtId="164" fontId="2" fillId="4" borderId="5" xfId="0" applyNumberFormat="1" applyFont="1" applyFill="1" applyBorder="1" applyAlignment="1"/>
    <xf numFmtId="0" fontId="0" fillId="4" borderId="6" xfId="0" applyFill="1" applyBorder="1" applyAlignment="1"/>
    <xf numFmtId="0" fontId="1" fillId="2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3" fontId="0" fillId="0" borderId="8" xfId="0" applyNumberFormat="1" applyBorder="1" applyAlignment="1"/>
    <xf numFmtId="3" fontId="0" fillId="0" borderId="11" xfId="0" applyNumberFormat="1" applyBorder="1" applyAlignment="1"/>
    <xf numFmtId="0" fontId="0" fillId="0" borderId="0" xfId="0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64" fontId="2" fillId="4" borderId="6" xfId="0" applyNumberFormat="1" applyFont="1" applyFill="1" applyBorder="1" applyAlignment="1"/>
    <xf numFmtId="3" fontId="2" fillId="4" borderId="6" xfId="0" applyNumberFormat="1" applyFont="1" applyFill="1" applyBorder="1" applyAlignment="1"/>
    <xf numFmtId="3" fontId="1" fillId="2" borderId="5" xfId="0" applyNumberFormat="1" applyFont="1" applyFill="1" applyBorder="1" applyAlignment="1">
      <alignment horizontal="center"/>
    </xf>
    <xf numFmtId="0" fontId="0" fillId="2" borderId="6" xfId="0" applyFill="1" applyBorder="1" applyAlignment="1"/>
    <xf numFmtId="164" fontId="1" fillId="0" borderId="0" xfId="0" applyNumberFormat="1" applyFont="1" applyAlignment="1"/>
    <xf numFmtId="164" fontId="1" fillId="0" borderId="6" xfId="0" applyNumberFormat="1" applyFont="1" applyBorder="1" applyAlignment="1"/>
    <xf numFmtId="0" fontId="1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0" fillId="2" borderId="3" xfId="0" applyFill="1" applyBorder="1" applyAlignment="1"/>
    <xf numFmtId="0" fontId="0" fillId="0" borderId="3" xfId="0" applyBorder="1" applyAlignment="1">
      <alignment horizontal="center"/>
    </xf>
    <xf numFmtId="3" fontId="1" fillId="0" borderId="0" xfId="0" applyNumberFormat="1" applyFont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colors>
    <mruColors>
      <color rgb="FFFEF0FF"/>
      <color rgb="FFFFCCFF"/>
      <color rgb="FFCC99FF"/>
      <color rgb="FFA365D1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Talousarviomateriaali\2019\Lis&#228;talousarvio\2019Lis&#228;talousarvio%20201904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user/talousarvio/2019/Lis&#228;talousarvio/2019Tasiirrot%20201904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K-tason tavoitteet"/>
      <sheetName val="PK010"/>
      <sheetName val="PK020"/>
      <sheetName val="PK030"/>
      <sheetName val="PK040"/>
      <sheetName val="PK050"/>
      <sheetName val="PK060"/>
      <sheetName val="PK070"/>
      <sheetName val="PK080"/>
      <sheetName val="PK100"/>
      <sheetName val="PK110"/>
      <sheetName val="PK120"/>
      <sheetName val="PK130"/>
      <sheetName val="PK140"/>
      <sheetName val="PK150"/>
      <sheetName val="PK160"/>
      <sheetName val="Sisäiset"/>
      <sheetName val="Päivystys"/>
      <sheetName val="Yhteenveto"/>
      <sheetName val="Viennit"/>
      <sheetName val="Taul3"/>
    </sheetNames>
    <sheetDataSet>
      <sheetData sheetId="0"/>
      <sheetData sheetId="1">
        <row r="11">
          <cell r="B11">
            <v>-44098</v>
          </cell>
        </row>
      </sheetData>
      <sheetData sheetId="2">
        <row r="13">
          <cell r="B13">
            <v>-38591</v>
          </cell>
        </row>
      </sheetData>
      <sheetData sheetId="3">
        <row r="13">
          <cell r="B13">
            <v>-1902</v>
          </cell>
        </row>
      </sheetData>
      <sheetData sheetId="4">
        <row r="13">
          <cell r="B13">
            <v>-140276</v>
          </cell>
        </row>
      </sheetData>
      <sheetData sheetId="5">
        <row r="13">
          <cell r="B13">
            <v>-55785</v>
          </cell>
        </row>
      </sheetData>
      <sheetData sheetId="6">
        <row r="13">
          <cell r="B13">
            <v>-328799</v>
          </cell>
        </row>
      </sheetData>
      <sheetData sheetId="7">
        <row r="13">
          <cell r="B13">
            <v>-47686</v>
          </cell>
        </row>
      </sheetData>
      <sheetData sheetId="8">
        <row r="13">
          <cell r="B13">
            <v>-3963</v>
          </cell>
        </row>
      </sheetData>
      <sheetData sheetId="9">
        <row r="8">
          <cell r="B8">
            <v>-328655</v>
          </cell>
        </row>
      </sheetData>
      <sheetData sheetId="10">
        <row r="13">
          <cell r="B13">
            <v>2513535</v>
          </cell>
        </row>
      </sheetData>
      <sheetData sheetId="11">
        <row r="13">
          <cell r="B13">
            <v>-1002349</v>
          </cell>
        </row>
      </sheetData>
      <sheetData sheetId="12">
        <row r="13">
          <cell r="B13">
            <v>-928696</v>
          </cell>
        </row>
      </sheetData>
      <sheetData sheetId="13">
        <row r="13">
          <cell r="B13">
            <v>884635</v>
          </cell>
        </row>
      </sheetData>
      <sheetData sheetId="14">
        <row r="13">
          <cell r="B13">
            <v>-665459</v>
          </cell>
        </row>
      </sheetData>
      <sheetData sheetId="15">
        <row r="11">
          <cell r="B11">
            <v>228092</v>
          </cell>
        </row>
      </sheetData>
      <sheetData sheetId="16">
        <row r="6">
          <cell r="C6">
            <v>-1429</v>
          </cell>
          <cell r="E6"/>
          <cell r="G6"/>
          <cell r="I6"/>
        </row>
        <row r="7">
          <cell r="C7">
            <v>-230159</v>
          </cell>
          <cell r="E7">
            <v>891144</v>
          </cell>
          <cell r="G7">
            <v>-128347</v>
          </cell>
          <cell r="I7">
            <v>47130</v>
          </cell>
        </row>
        <row r="8">
          <cell r="C8">
            <v>-174496</v>
          </cell>
          <cell r="E8">
            <v>405214</v>
          </cell>
          <cell r="G8">
            <v>-87969</v>
          </cell>
          <cell r="I8">
            <v>72607</v>
          </cell>
        </row>
        <row r="9">
          <cell r="C9">
            <v>-179126</v>
          </cell>
          <cell r="E9">
            <v>320922</v>
          </cell>
          <cell r="G9">
            <v>-399449</v>
          </cell>
          <cell r="I9">
            <v>55190</v>
          </cell>
        </row>
        <row r="10">
          <cell r="C10">
            <v>-44629</v>
          </cell>
          <cell r="E10">
            <v>10550</v>
          </cell>
          <cell r="G10">
            <v>-8956</v>
          </cell>
          <cell r="I10">
            <v>30319</v>
          </cell>
        </row>
        <row r="11">
          <cell r="C11">
            <v>-69442</v>
          </cell>
          <cell r="E11">
            <v>227893</v>
          </cell>
          <cell r="G11">
            <v>-21928</v>
          </cell>
          <cell r="I11">
            <v>22847</v>
          </cell>
        </row>
        <row r="12">
          <cell r="C12">
            <v>-49022</v>
          </cell>
          <cell r="E12">
            <v>0</v>
          </cell>
          <cell r="G12"/>
          <cell r="I12"/>
        </row>
        <row r="17">
          <cell r="E17">
            <v>1855723</v>
          </cell>
          <cell r="G17">
            <v>-646649</v>
          </cell>
          <cell r="I17">
            <v>228092</v>
          </cell>
        </row>
      </sheetData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llitus"/>
      <sheetName val="Erittely"/>
    </sheetNames>
    <sheetDataSet>
      <sheetData sheetId="0"/>
      <sheetData sheetId="1">
        <row r="6">
          <cell r="C6">
            <v>6320746</v>
          </cell>
        </row>
        <row r="7">
          <cell r="C7">
            <v>5240726</v>
          </cell>
        </row>
        <row r="8">
          <cell r="C8">
            <v>253864</v>
          </cell>
        </row>
        <row r="9">
          <cell r="C9">
            <v>19452361</v>
          </cell>
        </row>
        <row r="10">
          <cell r="C10">
            <v>7447249</v>
          </cell>
        </row>
        <row r="11">
          <cell r="C11">
            <v>37276506</v>
          </cell>
        </row>
        <row r="12">
          <cell r="C12">
            <v>6375118</v>
          </cell>
        </row>
        <row r="13">
          <cell r="C13">
            <v>610000</v>
          </cell>
        </row>
        <row r="14">
          <cell r="C14">
            <v>20278247</v>
          </cell>
        </row>
      </sheetData>
    </sheetDataSet>
  </externalBook>
</externalLink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4"/>
  <sheetViews>
    <sheetView tabSelected="1" topLeftCell="A29" workbookViewId="0">
      <selection activeCell="B31" sqref="B31"/>
    </sheetView>
  </sheetViews>
  <sheetFormatPr defaultRowHeight="14.5" x14ac:dyDescent="0.35"/>
  <cols>
    <col min="1" max="1" width="5.7265625" customWidth="1"/>
    <col min="3" max="3" width="20.26953125" customWidth="1"/>
    <col min="4" max="5" width="10.7265625" customWidth="1"/>
    <col min="6" max="6" width="1.26953125" customWidth="1"/>
    <col min="7" max="8" width="13.26953125" customWidth="1"/>
    <col min="9" max="9" width="1.26953125" customWidth="1"/>
    <col min="10" max="11" width="12.26953125" style="19" customWidth="1"/>
    <col min="12" max="12" width="1.453125" customWidth="1"/>
    <col min="13" max="14" width="13.26953125" customWidth="1"/>
    <col min="15" max="15" width="1.81640625" customWidth="1"/>
    <col min="16" max="16" width="11.26953125" hidden="1" customWidth="1"/>
    <col min="17" max="17" width="9.81640625" hidden="1" customWidth="1"/>
    <col min="18" max="18" width="13.453125" hidden="1" customWidth="1"/>
    <col min="19" max="19" width="11.26953125" hidden="1" customWidth="1"/>
    <col min="20" max="20" width="15.453125" hidden="1" customWidth="1"/>
    <col min="21" max="21" width="15.453125" style="19" hidden="1" customWidth="1"/>
    <col min="22" max="22" width="10.453125" hidden="1" customWidth="1"/>
    <col min="23" max="23" width="1.26953125" hidden="1" customWidth="1"/>
    <col min="25" max="25" width="10.54296875" bestFit="1" customWidth="1"/>
  </cols>
  <sheetData>
    <row r="1" spans="1:23" s="4" customFormat="1" ht="18.5" hidden="1" x14ac:dyDescent="0.45">
      <c r="A1" s="1"/>
      <c r="B1" s="2"/>
      <c r="C1" s="2"/>
      <c r="D1" s="155" t="s">
        <v>0</v>
      </c>
      <c r="E1" s="156"/>
      <c r="F1" s="3"/>
      <c r="G1" s="155" t="s">
        <v>42</v>
      </c>
      <c r="H1" s="159"/>
      <c r="I1" s="52"/>
      <c r="J1" s="157" t="s">
        <v>41</v>
      </c>
      <c r="K1" s="158"/>
      <c r="L1" s="3"/>
      <c r="M1" s="155" t="s">
        <v>1</v>
      </c>
      <c r="N1" s="159"/>
      <c r="R1" s="160" t="s">
        <v>2</v>
      </c>
      <c r="S1" s="160"/>
      <c r="T1" s="153" t="s">
        <v>3</v>
      </c>
      <c r="U1" s="153"/>
      <c r="V1" s="153" t="s">
        <v>4</v>
      </c>
      <c r="W1" s="154"/>
    </row>
    <row r="2" spans="1:23" s="4" customFormat="1" ht="18.5" hidden="1" x14ac:dyDescent="0.45">
      <c r="A2" s="5"/>
      <c r="B2" s="6"/>
      <c r="C2" s="6"/>
      <c r="D2" s="142" t="s">
        <v>5</v>
      </c>
      <c r="E2" s="147"/>
      <c r="F2" s="7"/>
      <c r="G2" s="142" t="s">
        <v>43</v>
      </c>
      <c r="H2" s="143"/>
      <c r="I2" s="53"/>
      <c r="J2" s="151" t="s">
        <v>5</v>
      </c>
      <c r="K2" s="148"/>
      <c r="L2" s="7"/>
      <c r="M2" s="142" t="s">
        <v>5</v>
      </c>
      <c r="N2" s="143"/>
      <c r="P2" s="8" t="s">
        <v>6</v>
      </c>
      <c r="Q2" s="9" t="s">
        <v>7</v>
      </c>
      <c r="R2" s="160"/>
      <c r="S2" s="160"/>
      <c r="T2" s="153"/>
      <c r="U2" s="153"/>
      <c r="V2" s="153"/>
      <c r="W2" s="154"/>
    </row>
    <row r="3" spans="1:23" s="4" customFormat="1" ht="18.5" hidden="1" x14ac:dyDescent="0.45">
      <c r="A3" s="5"/>
      <c r="B3" s="6"/>
      <c r="C3" s="6"/>
      <c r="D3" s="10" t="s">
        <v>8</v>
      </c>
      <c r="E3" s="11" t="s">
        <v>9</v>
      </c>
      <c r="F3" s="12"/>
      <c r="G3" s="10" t="s">
        <v>8</v>
      </c>
      <c r="H3" s="10" t="s">
        <v>9</v>
      </c>
      <c r="I3" s="10"/>
      <c r="J3" s="10" t="s">
        <v>8</v>
      </c>
      <c r="K3" s="11" t="s">
        <v>9</v>
      </c>
      <c r="L3" s="12"/>
      <c r="M3" s="10" t="s">
        <v>8</v>
      </c>
      <c r="N3" s="10" t="s">
        <v>9</v>
      </c>
      <c r="R3" s="13" t="s">
        <v>8</v>
      </c>
      <c r="S3" s="13" t="s">
        <v>9</v>
      </c>
      <c r="T3" s="13" t="s">
        <v>8</v>
      </c>
      <c r="U3" s="13" t="s">
        <v>9</v>
      </c>
      <c r="V3" s="13" t="s">
        <v>8</v>
      </c>
      <c r="W3" s="13" t="s">
        <v>9</v>
      </c>
    </row>
    <row r="4" spans="1:23" hidden="1" x14ac:dyDescent="0.35">
      <c r="A4" s="14"/>
      <c r="B4" s="15"/>
      <c r="C4" s="15"/>
      <c r="D4" s="16"/>
      <c r="E4" s="17"/>
      <c r="F4" s="18"/>
      <c r="G4" s="16"/>
      <c r="H4" s="16"/>
      <c r="I4" s="54"/>
      <c r="J4" s="17"/>
      <c r="K4" s="16"/>
      <c r="L4" s="18"/>
      <c r="M4" s="16"/>
      <c r="N4" s="16"/>
    </row>
    <row r="5" spans="1:23" s="4" customFormat="1" ht="18.5" hidden="1" x14ac:dyDescent="0.45">
      <c r="A5" s="20" t="s">
        <v>10</v>
      </c>
      <c r="B5" s="21"/>
      <c r="C5" s="21"/>
      <c r="D5" s="22">
        <f t="shared" ref="D5:E5" si="0">SUM(D6:D14)</f>
        <v>106655275</v>
      </c>
      <c r="E5" s="23">
        <f t="shared" si="0"/>
        <v>103254817</v>
      </c>
      <c r="F5" s="24"/>
      <c r="G5" s="22">
        <v>105038333</v>
      </c>
      <c r="H5" s="22">
        <v>101630950</v>
      </c>
      <c r="I5" s="55"/>
      <c r="J5" s="23">
        <f t="shared" ref="J5:K5" si="1">SUM(J6:J14)</f>
        <v>-1695514</v>
      </c>
      <c r="K5" s="22">
        <f t="shared" si="1"/>
        <v>1006121</v>
      </c>
      <c r="L5" s="24"/>
      <c r="M5" s="22">
        <f>SUM(M6:M14)</f>
        <v>103342819</v>
      </c>
      <c r="N5" s="22">
        <f>SUM(N6:N14)</f>
        <v>102637071</v>
      </c>
      <c r="P5" s="22">
        <f>SUM(P6:P14)</f>
        <v>-748303</v>
      </c>
      <c r="Q5" s="22" t="e">
        <f t="shared" ref="Q5:W5" si="2">SUM(Q6:Q14)</f>
        <v>#REF!</v>
      </c>
      <c r="R5" s="22" t="e">
        <f t="shared" si="2"/>
        <v>#REF!</v>
      </c>
      <c r="S5" s="22" t="e">
        <f t="shared" si="2"/>
        <v>#REF!</v>
      </c>
      <c r="T5" s="22" t="e">
        <f t="shared" si="2"/>
        <v>#REF!</v>
      </c>
      <c r="U5" s="22" t="e">
        <f t="shared" si="2"/>
        <v>#REF!</v>
      </c>
      <c r="V5" s="22">
        <f t="shared" si="2"/>
        <v>0</v>
      </c>
      <c r="W5" s="22">
        <f t="shared" si="2"/>
        <v>-748303</v>
      </c>
    </row>
    <row r="6" spans="1:23" s="30" customFormat="1" ht="15.5" hidden="1" x14ac:dyDescent="0.35">
      <c r="A6" s="25"/>
      <c r="B6" s="26" t="s">
        <v>11</v>
      </c>
      <c r="C6" s="26"/>
      <c r="D6" s="27">
        <v>6119128</v>
      </c>
      <c r="E6" s="28">
        <v>6320746</v>
      </c>
      <c r="F6" s="29"/>
      <c r="G6" s="27">
        <v>6205051</v>
      </c>
      <c r="H6" s="27">
        <v>6408710</v>
      </c>
      <c r="I6" s="56"/>
      <c r="J6" s="28">
        <v>741790</v>
      </c>
      <c r="K6" s="27">
        <v>741790</v>
      </c>
      <c r="L6" s="29"/>
      <c r="M6" s="27">
        <f>G6+J6</f>
        <v>6946841</v>
      </c>
      <c r="N6" s="27">
        <f>H6+K6</f>
        <v>7150500</v>
      </c>
      <c r="P6" s="31">
        <f>[1]PK010!B11</f>
        <v>-44098</v>
      </c>
      <c r="Q6" s="31" t="e">
        <f>#REF!-P6</f>
        <v>#REF!</v>
      </c>
      <c r="R6" s="31" t="e">
        <f>P6+#REF!</f>
        <v>#REF!</v>
      </c>
      <c r="S6" s="31" t="e">
        <f>#REF!</f>
        <v>#REF!</v>
      </c>
      <c r="T6" s="31" t="e">
        <f t="shared" ref="T6:T14" si="3">D6+R6</f>
        <v>#REF!</v>
      </c>
      <c r="U6" s="31" t="e">
        <f>[2]Erittely!C6+#REF!</f>
        <v>#REF!</v>
      </c>
      <c r="W6" s="31">
        <f>P6</f>
        <v>-44098</v>
      </c>
    </row>
    <row r="7" spans="1:23" s="30" customFormat="1" ht="15.5" hidden="1" x14ac:dyDescent="0.35">
      <c r="A7" s="25"/>
      <c r="B7" s="26" t="s">
        <v>12</v>
      </c>
      <c r="C7" s="26"/>
      <c r="D7" s="27">
        <v>5281960</v>
      </c>
      <c r="E7" s="28">
        <v>5240726</v>
      </c>
      <c r="F7" s="29"/>
      <c r="G7" s="27">
        <v>6499085</v>
      </c>
      <c r="H7" s="27">
        <v>6464614</v>
      </c>
      <c r="I7" s="56"/>
      <c r="J7" s="28">
        <f>54000-166000</f>
        <v>-112000</v>
      </c>
      <c r="K7" s="27">
        <f>54000-166000</f>
        <v>-112000</v>
      </c>
      <c r="L7" s="29"/>
      <c r="M7" s="27">
        <f t="shared" ref="M7:M14" si="4">G7+J7</f>
        <v>6387085</v>
      </c>
      <c r="N7" s="27">
        <f t="shared" ref="N7:N14" si="5">H7+K7</f>
        <v>6352614</v>
      </c>
      <c r="P7" s="31">
        <f>[1]PK020!B13</f>
        <v>-38591</v>
      </c>
      <c r="Q7" s="31" t="e">
        <f>#REF!-P7</f>
        <v>#REF!</v>
      </c>
      <c r="R7" s="31" t="e">
        <f>P7+#REF!</f>
        <v>#REF!</v>
      </c>
      <c r="S7" s="31" t="e">
        <f>#REF!</f>
        <v>#REF!</v>
      </c>
      <c r="T7" s="31" t="e">
        <f t="shared" si="3"/>
        <v>#REF!</v>
      </c>
      <c r="U7" s="31" t="e">
        <f>[2]Erittely!C7+#REF!</f>
        <v>#REF!</v>
      </c>
      <c r="W7" s="31">
        <f t="shared" ref="W7:W14" si="6">P7</f>
        <v>-38591</v>
      </c>
    </row>
    <row r="8" spans="1:23" s="30" customFormat="1" ht="15.5" hidden="1" x14ac:dyDescent="0.35">
      <c r="A8" s="25"/>
      <c r="B8" s="26" t="s">
        <v>13</v>
      </c>
      <c r="C8" s="26"/>
      <c r="D8" s="27">
        <v>252107</v>
      </c>
      <c r="E8" s="28">
        <v>253864</v>
      </c>
      <c r="F8" s="29"/>
      <c r="G8" s="27">
        <v>250205</v>
      </c>
      <c r="H8" s="27">
        <v>251962</v>
      </c>
      <c r="I8" s="56"/>
      <c r="J8" s="28">
        <v>0</v>
      </c>
      <c r="K8" s="27">
        <v>0</v>
      </c>
      <c r="L8" s="29"/>
      <c r="M8" s="27">
        <f t="shared" si="4"/>
        <v>250205</v>
      </c>
      <c r="N8" s="27">
        <f t="shared" si="5"/>
        <v>251962</v>
      </c>
      <c r="P8" s="31">
        <f>[1]PK030!B13</f>
        <v>-1902</v>
      </c>
      <c r="Q8" s="31" t="e">
        <f>#REF!-P8</f>
        <v>#REF!</v>
      </c>
      <c r="R8" s="31" t="e">
        <f>P8+#REF!</f>
        <v>#REF!</v>
      </c>
      <c r="S8" s="31" t="e">
        <f>#REF!</f>
        <v>#REF!</v>
      </c>
      <c r="T8" s="31" t="e">
        <f t="shared" si="3"/>
        <v>#REF!</v>
      </c>
      <c r="U8" s="31" t="e">
        <f>[2]Erittely!C8+#REF!</f>
        <v>#REF!</v>
      </c>
      <c r="W8" s="31">
        <f t="shared" si="6"/>
        <v>-1902</v>
      </c>
    </row>
    <row r="9" spans="1:23" s="30" customFormat="1" ht="15.5" hidden="1" x14ac:dyDescent="0.35">
      <c r="A9" s="25"/>
      <c r="B9" s="26" t="s">
        <v>14</v>
      </c>
      <c r="C9" s="26"/>
      <c r="D9" s="27">
        <v>19415806</v>
      </c>
      <c r="E9" s="28">
        <v>19452361</v>
      </c>
      <c r="F9" s="29"/>
      <c r="G9" s="27">
        <v>17021154</v>
      </c>
      <c r="H9" s="27">
        <v>17041980</v>
      </c>
      <c r="I9" s="56"/>
      <c r="J9" s="28">
        <v>0</v>
      </c>
      <c r="K9" s="27">
        <v>0</v>
      </c>
      <c r="L9" s="29"/>
      <c r="M9" s="27">
        <f t="shared" si="4"/>
        <v>17021154</v>
      </c>
      <c r="N9" s="27">
        <f t="shared" si="5"/>
        <v>17041980</v>
      </c>
      <c r="P9" s="31">
        <f>[1]PK040!B13</f>
        <v>-140276</v>
      </c>
      <c r="Q9" s="31" t="e">
        <f>#REF!-P9</f>
        <v>#REF!</v>
      </c>
      <c r="R9" s="31" t="e">
        <f>P9+#REF!</f>
        <v>#REF!</v>
      </c>
      <c r="S9" s="31" t="e">
        <f>#REF!</f>
        <v>#REF!</v>
      </c>
      <c r="T9" s="31" t="e">
        <f t="shared" si="3"/>
        <v>#REF!</v>
      </c>
      <c r="U9" s="31" t="e">
        <f>[2]Erittely!C9+#REF!</f>
        <v>#REF!</v>
      </c>
      <c r="W9" s="31">
        <f t="shared" si="6"/>
        <v>-140276</v>
      </c>
    </row>
    <row r="10" spans="1:23" s="30" customFormat="1" ht="15.5" hidden="1" x14ac:dyDescent="0.35">
      <c r="A10" s="25"/>
      <c r="B10" s="26" t="s">
        <v>15</v>
      </c>
      <c r="C10" s="26"/>
      <c r="D10" s="27">
        <v>7389582</v>
      </c>
      <c r="E10" s="28">
        <v>7447249</v>
      </c>
      <c r="F10" s="29"/>
      <c r="G10" s="27">
        <v>7333797</v>
      </c>
      <c r="H10" s="27">
        <v>7391464</v>
      </c>
      <c r="I10" s="56"/>
      <c r="J10" s="28">
        <v>-360000</v>
      </c>
      <c r="K10" s="27">
        <v>-360000</v>
      </c>
      <c r="L10" s="29"/>
      <c r="M10" s="27">
        <f t="shared" si="4"/>
        <v>6973797</v>
      </c>
      <c r="N10" s="27">
        <f t="shared" si="5"/>
        <v>7031464</v>
      </c>
      <c r="P10" s="31">
        <f>[1]PK050!B13</f>
        <v>-55785</v>
      </c>
      <c r="Q10" s="31" t="e">
        <f>#REF!-P10</f>
        <v>#REF!</v>
      </c>
      <c r="R10" s="31" t="e">
        <f>P10+#REF!</f>
        <v>#REF!</v>
      </c>
      <c r="S10" s="31" t="e">
        <f>#REF!</f>
        <v>#REF!</v>
      </c>
      <c r="T10" s="31" t="e">
        <f t="shared" si="3"/>
        <v>#REF!</v>
      </c>
      <c r="U10" s="31" t="e">
        <f>[2]Erittely!C10+#REF!</f>
        <v>#REF!</v>
      </c>
      <c r="W10" s="31">
        <f t="shared" si="6"/>
        <v>-55785</v>
      </c>
    </row>
    <row r="11" spans="1:23" s="30" customFormat="1" ht="15.5" hidden="1" x14ac:dyDescent="0.35">
      <c r="A11" s="25"/>
      <c r="B11" s="26" t="s">
        <v>16</v>
      </c>
      <c r="C11" s="26"/>
      <c r="D11" s="27">
        <v>41864961</v>
      </c>
      <c r="E11" s="28">
        <v>37276506</v>
      </c>
      <c r="F11" s="29"/>
      <c r="G11" s="27">
        <v>41536162</v>
      </c>
      <c r="H11" s="27">
        <v>36947707</v>
      </c>
      <c r="I11" s="56"/>
      <c r="J11" s="28">
        <v>-650000</v>
      </c>
      <c r="K11" s="27">
        <v>1200000</v>
      </c>
      <c r="L11" s="29"/>
      <c r="M11" s="27">
        <f t="shared" si="4"/>
        <v>40886162</v>
      </c>
      <c r="N11" s="27">
        <f t="shared" si="5"/>
        <v>38147707</v>
      </c>
      <c r="P11" s="31">
        <f>[1]PK060!B13</f>
        <v>-328799</v>
      </c>
      <c r="Q11" s="31" t="e">
        <f>#REF!-P11</f>
        <v>#REF!</v>
      </c>
      <c r="R11" s="31" t="e">
        <f>P11+#REF!</f>
        <v>#REF!</v>
      </c>
      <c r="S11" s="31" t="e">
        <f>#REF!</f>
        <v>#REF!</v>
      </c>
      <c r="T11" s="31" t="e">
        <f t="shared" si="3"/>
        <v>#REF!</v>
      </c>
      <c r="U11" s="31" t="e">
        <f>[2]Erittely!C11+#REF!</f>
        <v>#REF!</v>
      </c>
      <c r="W11" s="31">
        <f t="shared" si="6"/>
        <v>-328799</v>
      </c>
    </row>
    <row r="12" spans="1:23" s="30" customFormat="1" ht="15.5" hidden="1" x14ac:dyDescent="0.35">
      <c r="A12" s="25"/>
      <c r="B12" s="26" t="s">
        <v>17</v>
      </c>
      <c r="C12" s="26"/>
      <c r="D12" s="27">
        <v>6198616</v>
      </c>
      <c r="E12" s="28">
        <v>6375118</v>
      </c>
      <c r="F12" s="29"/>
      <c r="G12" s="27">
        <v>6150930</v>
      </c>
      <c r="H12" s="27">
        <v>6327432</v>
      </c>
      <c r="I12" s="56"/>
      <c r="J12" s="28">
        <v>468647</v>
      </c>
      <c r="K12" s="27">
        <v>441446</v>
      </c>
      <c r="L12" s="29"/>
      <c r="M12" s="27">
        <f t="shared" si="4"/>
        <v>6619577</v>
      </c>
      <c r="N12" s="27">
        <f t="shared" si="5"/>
        <v>6768878</v>
      </c>
      <c r="P12" s="31">
        <f>[1]PK070!B13</f>
        <v>-47686</v>
      </c>
      <c r="Q12" s="31" t="e">
        <f>#REF!-P12</f>
        <v>#REF!</v>
      </c>
      <c r="R12" s="31" t="e">
        <f>P12+#REF!</f>
        <v>#REF!</v>
      </c>
      <c r="S12" s="31" t="e">
        <f>#REF!</f>
        <v>#REF!</v>
      </c>
      <c r="T12" s="31" t="e">
        <f t="shared" si="3"/>
        <v>#REF!</v>
      </c>
      <c r="U12" s="31" t="e">
        <f>[2]Erittely!C12+#REF!</f>
        <v>#REF!</v>
      </c>
      <c r="W12" s="31">
        <f t="shared" si="6"/>
        <v>-47686</v>
      </c>
    </row>
    <row r="13" spans="1:23" s="30" customFormat="1" ht="15.5" hidden="1" x14ac:dyDescent="0.35">
      <c r="A13" s="25"/>
      <c r="B13" s="26" t="s">
        <v>18</v>
      </c>
      <c r="C13" s="26"/>
      <c r="D13" s="27">
        <v>605681</v>
      </c>
      <c r="E13" s="28">
        <v>610000</v>
      </c>
      <c r="F13" s="29"/>
      <c r="G13" s="27">
        <v>601718</v>
      </c>
      <c r="H13" s="27">
        <v>606037</v>
      </c>
      <c r="I13" s="56"/>
      <c r="J13" s="28">
        <v>94650</v>
      </c>
      <c r="K13" s="27">
        <v>94650</v>
      </c>
      <c r="L13" s="29"/>
      <c r="M13" s="27">
        <f t="shared" si="4"/>
        <v>696368</v>
      </c>
      <c r="N13" s="27">
        <f t="shared" si="5"/>
        <v>700687</v>
      </c>
      <c r="P13" s="31">
        <f>[1]PK080!B13</f>
        <v>-3963</v>
      </c>
      <c r="Q13" s="31" t="e">
        <f>#REF!-P13</f>
        <v>#REF!</v>
      </c>
      <c r="R13" s="31" t="e">
        <f>P13+#REF!</f>
        <v>#REF!</v>
      </c>
      <c r="S13" s="31" t="e">
        <f>#REF!</f>
        <v>#REF!</v>
      </c>
      <c r="T13" s="31" t="e">
        <f t="shared" si="3"/>
        <v>#REF!</v>
      </c>
      <c r="U13" s="31" t="e">
        <f>[2]Erittely!C13+#REF!</f>
        <v>#REF!</v>
      </c>
      <c r="W13" s="31">
        <f t="shared" si="6"/>
        <v>-3963</v>
      </c>
    </row>
    <row r="14" spans="1:23" s="30" customFormat="1" ht="15.5" hidden="1" x14ac:dyDescent="0.35">
      <c r="A14" s="25"/>
      <c r="B14" s="26" t="s">
        <v>19</v>
      </c>
      <c r="C14" s="26"/>
      <c r="D14" s="27">
        <v>19527434</v>
      </c>
      <c r="E14" s="28">
        <v>20278247</v>
      </c>
      <c r="F14" s="29"/>
      <c r="G14" s="27">
        <v>19440231</v>
      </c>
      <c r="H14" s="27">
        <v>20191044</v>
      </c>
      <c r="I14" s="56"/>
      <c r="J14" s="28">
        <v>-1878601</v>
      </c>
      <c r="K14" s="27">
        <v>-999765</v>
      </c>
      <c r="L14" s="29"/>
      <c r="M14" s="27">
        <f t="shared" si="4"/>
        <v>17561630</v>
      </c>
      <c r="N14" s="27">
        <f t="shared" si="5"/>
        <v>19191279</v>
      </c>
      <c r="P14" s="31">
        <f>-36898-3105-47200</f>
        <v>-87203</v>
      </c>
      <c r="Q14" s="31" t="e">
        <f>#REF!-P14</f>
        <v>#REF!</v>
      </c>
      <c r="R14" s="31" t="e">
        <f>P14+#REF!</f>
        <v>#REF!</v>
      </c>
      <c r="S14" s="31" t="e">
        <f>#REF!</f>
        <v>#REF!</v>
      </c>
      <c r="T14" s="31" t="e">
        <f t="shared" si="3"/>
        <v>#REF!</v>
      </c>
      <c r="U14" s="31" t="e">
        <f>[2]Erittely!C14+#REF!</f>
        <v>#REF!</v>
      </c>
      <c r="W14" s="31">
        <f t="shared" si="6"/>
        <v>-87203</v>
      </c>
    </row>
    <row r="15" spans="1:23" hidden="1" x14ac:dyDescent="0.35">
      <c r="A15" s="14"/>
      <c r="B15" s="15"/>
      <c r="C15" s="15"/>
      <c r="D15" s="16"/>
      <c r="E15" s="17"/>
      <c r="F15" s="18"/>
      <c r="G15" s="16"/>
      <c r="H15" s="16"/>
      <c r="I15" s="54"/>
      <c r="J15" s="17"/>
      <c r="K15" s="16"/>
      <c r="L15" s="18"/>
      <c r="M15" s="16"/>
      <c r="N15" s="16"/>
    </row>
    <row r="16" spans="1:23" hidden="1" x14ac:dyDescent="0.35">
      <c r="A16" s="14"/>
      <c r="B16" s="15"/>
      <c r="C16" s="15"/>
      <c r="D16" s="16"/>
      <c r="E16" s="17"/>
      <c r="F16" s="18"/>
      <c r="G16" s="16"/>
      <c r="H16" s="16"/>
      <c r="I16" s="54"/>
      <c r="J16" s="17"/>
      <c r="K16" s="16"/>
      <c r="L16" s="18"/>
      <c r="M16" s="16"/>
      <c r="N16" s="16"/>
    </row>
    <row r="17" spans="1:25" s="4" customFormat="1" ht="18.5" hidden="1" x14ac:dyDescent="0.45">
      <c r="A17" s="20" t="s">
        <v>20</v>
      </c>
      <c r="B17" s="21"/>
      <c r="C17" s="21"/>
      <c r="D17" s="22">
        <f t="shared" ref="D17:E17" si="7">SUM(D18:D24)</f>
        <v>669406755</v>
      </c>
      <c r="E17" s="23">
        <f t="shared" si="7"/>
        <v>672807213</v>
      </c>
      <c r="F17" s="24"/>
      <c r="G17" s="22">
        <v>672277286</v>
      </c>
      <c r="H17" s="22">
        <v>675684669</v>
      </c>
      <c r="I17" s="55"/>
      <c r="J17" s="23">
        <f t="shared" ref="J17:K17" si="8">SUM(J18:J24)</f>
        <v>17733053</v>
      </c>
      <c r="K17" s="22">
        <f t="shared" si="8"/>
        <v>-904349</v>
      </c>
      <c r="L17" s="24"/>
      <c r="M17" s="22">
        <f>SUM(M18:M24)</f>
        <v>690010339</v>
      </c>
      <c r="N17" s="22">
        <f>SUM(N18:N24)</f>
        <v>674780320</v>
      </c>
      <c r="P17" s="22">
        <f t="shared" ref="P17:W17" si="9">SUM(P18:P24)</f>
        <v>748303</v>
      </c>
      <c r="Q17" s="22" t="e">
        <f t="shared" si="9"/>
        <v>#REF!</v>
      </c>
      <c r="R17" s="22" t="e">
        <f t="shared" si="9"/>
        <v>#REF!</v>
      </c>
      <c r="S17" s="22" t="e">
        <f t="shared" si="9"/>
        <v>#REF!</v>
      </c>
      <c r="T17" s="22" t="e">
        <f t="shared" si="9"/>
        <v>#REF!</v>
      </c>
      <c r="U17" s="22" t="e">
        <f t="shared" si="9"/>
        <v>#REF!</v>
      </c>
      <c r="V17" s="22">
        <f t="shared" si="9"/>
        <v>688864</v>
      </c>
      <c r="W17" s="22">
        <f t="shared" si="9"/>
        <v>1437166</v>
      </c>
    </row>
    <row r="18" spans="1:25" s="30" customFormat="1" ht="15.5" hidden="1" x14ac:dyDescent="0.35">
      <c r="A18" s="25"/>
      <c r="B18" s="26" t="s">
        <v>21</v>
      </c>
      <c r="C18" s="26"/>
      <c r="D18" s="27">
        <v>1954901</v>
      </c>
      <c r="E18" s="28">
        <v>1482637</v>
      </c>
      <c r="F18" s="29"/>
      <c r="G18" s="27">
        <v>2311648</v>
      </c>
      <c r="H18" s="27">
        <v>2358201</v>
      </c>
      <c r="I18" s="56"/>
      <c r="J18" s="28">
        <v>-94650</v>
      </c>
      <c r="K18" s="27">
        <v>-94650</v>
      </c>
      <c r="L18" s="29"/>
      <c r="M18" s="27">
        <f t="shared" ref="M18" si="10">G18+J18</f>
        <v>2216998</v>
      </c>
      <c r="N18" s="27">
        <f t="shared" ref="N18" si="11">H18+K18</f>
        <v>2263551</v>
      </c>
      <c r="P18" s="31">
        <f>[1]PK100!B8</f>
        <v>-328655</v>
      </c>
      <c r="Q18" s="31" t="e">
        <f>#REF!-P18</f>
        <v>#REF!</v>
      </c>
      <c r="R18" s="31" t="e">
        <f>P18+#REF!</f>
        <v>#REF!</v>
      </c>
      <c r="S18" s="31" t="e">
        <f>#REF!</f>
        <v>#REF!</v>
      </c>
      <c r="T18" s="31" t="e">
        <f t="shared" ref="T18:T24" si="12">D18+R18</f>
        <v>#REF!</v>
      </c>
      <c r="U18" s="31" t="e">
        <f>1482637+#REF!</f>
        <v>#REF!</v>
      </c>
      <c r="V18" s="31">
        <f>[1]Sisäiset!C6+[1]Sisäiset!E6+[1]Sisäiset!G6+[1]Sisäiset!I6</f>
        <v>-1429</v>
      </c>
    </row>
    <row r="19" spans="1:25" s="30" customFormat="1" ht="15.5" hidden="1" x14ac:dyDescent="0.35">
      <c r="A19" s="25"/>
      <c r="B19" s="26" t="s">
        <v>22</v>
      </c>
      <c r="C19" s="26"/>
      <c r="D19" s="27">
        <v>213449216</v>
      </c>
      <c r="E19" s="31">
        <v>216559016</v>
      </c>
      <c r="F19" s="29"/>
      <c r="G19" s="27">
        <v>216542519</v>
      </c>
      <c r="H19" s="27">
        <v>219184867</v>
      </c>
      <c r="I19" s="56"/>
      <c r="J19" s="28">
        <v>5460000</v>
      </c>
      <c r="K19" s="27">
        <v>-4030000</v>
      </c>
      <c r="L19" s="29"/>
      <c r="M19" s="27">
        <f t="shared" ref="M19:M24" si="13">G19+J19</f>
        <v>222002519</v>
      </c>
      <c r="N19" s="27">
        <f t="shared" ref="N19:N24" si="14">H19+K19</f>
        <v>215154867</v>
      </c>
      <c r="P19" s="31">
        <f>[1]PK110!B13</f>
        <v>2513535</v>
      </c>
      <c r="Q19" s="31" t="e">
        <f>#REF!-P19</f>
        <v>#REF!</v>
      </c>
      <c r="R19" s="31" t="e">
        <f>P19+#REF!</f>
        <v>#REF!</v>
      </c>
      <c r="S19" s="31" t="e">
        <f>#REF!</f>
        <v>#REF!</v>
      </c>
      <c r="T19" s="31" t="e">
        <f t="shared" si="12"/>
        <v>#REF!</v>
      </c>
      <c r="U19" s="31">
        <v>216559016</v>
      </c>
      <c r="V19" s="31">
        <f>[1]Sisäiset!C7+[1]Sisäiset!E7+[1]Sisäiset!G7+[1]Sisäiset!I7</f>
        <v>579768</v>
      </c>
      <c r="W19" s="31">
        <f>[1]Sisäiset!E17</f>
        <v>1855723</v>
      </c>
    </row>
    <row r="20" spans="1:25" s="30" customFormat="1" ht="15.5" hidden="1" x14ac:dyDescent="0.35">
      <c r="A20" s="25"/>
      <c r="B20" s="26" t="s">
        <v>23</v>
      </c>
      <c r="C20" s="26"/>
      <c r="D20" s="27">
        <v>146173651</v>
      </c>
      <c r="E20" s="31">
        <v>143119384</v>
      </c>
      <c r="F20" s="29"/>
      <c r="G20" s="27">
        <v>145386658</v>
      </c>
      <c r="H20" s="27">
        <v>142767111</v>
      </c>
      <c r="I20" s="56"/>
      <c r="J20" s="28">
        <v>5697088</v>
      </c>
      <c r="K20" s="27">
        <v>3870100</v>
      </c>
      <c r="L20" s="29"/>
      <c r="M20" s="27">
        <f t="shared" si="13"/>
        <v>151083746</v>
      </c>
      <c r="N20" s="27">
        <f t="shared" si="14"/>
        <v>146637211</v>
      </c>
      <c r="P20" s="31">
        <f>[1]PK120!B13</f>
        <v>-1002349</v>
      </c>
      <c r="Q20" s="31" t="e">
        <f>#REF!-P20</f>
        <v>#REF!</v>
      </c>
      <c r="R20" s="31" t="e">
        <f>P20+#REF!</f>
        <v>#REF!</v>
      </c>
      <c r="S20" s="31" t="e">
        <f>#REF!</f>
        <v>#REF!</v>
      </c>
      <c r="T20" s="31" t="e">
        <f t="shared" si="12"/>
        <v>#REF!</v>
      </c>
      <c r="U20" s="31">
        <v>143119384</v>
      </c>
      <c r="V20" s="31">
        <f>[1]Sisäiset!C8+[1]Sisäiset!E8+[1]Sisäiset!G8+[1]Sisäiset!I8</f>
        <v>215356</v>
      </c>
    </row>
    <row r="21" spans="1:25" s="30" customFormat="1" ht="15.5" hidden="1" x14ac:dyDescent="0.35">
      <c r="A21" s="25"/>
      <c r="B21" s="26" t="s">
        <v>24</v>
      </c>
      <c r="C21" s="26"/>
      <c r="D21" s="27">
        <v>164003342</v>
      </c>
      <c r="E21" s="31">
        <v>164848349</v>
      </c>
      <c r="F21" s="29"/>
      <c r="G21" s="27">
        <v>162872183</v>
      </c>
      <c r="H21" s="27">
        <v>164348571</v>
      </c>
      <c r="I21" s="56"/>
      <c r="J21" s="28">
        <v>4272226</v>
      </c>
      <c r="K21" s="27">
        <v>-232143</v>
      </c>
      <c r="L21" s="29"/>
      <c r="M21" s="27">
        <f t="shared" si="13"/>
        <v>167144409</v>
      </c>
      <c r="N21" s="27">
        <f t="shared" si="14"/>
        <v>164116428</v>
      </c>
      <c r="P21" s="31">
        <f>[1]PK130!B13</f>
        <v>-928696</v>
      </c>
      <c r="Q21" s="31" t="e">
        <f>#REF!-P21</f>
        <v>#REF!</v>
      </c>
      <c r="R21" s="31" t="e">
        <f>P21+#REF!</f>
        <v>#REF!</v>
      </c>
      <c r="S21" s="31" t="e">
        <f>#REF!</f>
        <v>#REF!</v>
      </c>
      <c r="T21" s="31" t="e">
        <f t="shared" si="12"/>
        <v>#REF!</v>
      </c>
      <c r="U21" s="31">
        <v>164848349</v>
      </c>
      <c r="V21" s="31">
        <f>[1]Sisäiset!C9+[1]Sisäiset!E9+[1]Sisäiset!G9+[1]Sisäiset!I9</f>
        <v>-202463</v>
      </c>
      <c r="W21" s="31">
        <f>[1]Sisäiset!G17</f>
        <v>-646649</v>
      </c>
    </row>
    <row r="22" spans="1:25" s="30" customFormat="1" ht="15.5" hidden="1" x14ac:dyDescent="0.35">
      <c r="A22" s="25"/>
      <c r="B22" s="26" t="s">
        <v>25</v>
      </c>
      <c r="C22" s="26"/>
      <c r="D22" s="27">
        <v>38623152</v>
      </c>
      <c r="E22" s="31">
        <v>39518722</v>
      </c>
      <c r="F22" s="29"/>
      <c r="G22" s="27">
        <v>39495071</v>
      </c>
      <c r="H22" s="27">
        <v>39518722</v>
      </c>
      <c r="I22" s="56"/>
      <c r="J22" s="28">
        <v>245600</v>
      </c>
      <c r="K22" s="27">
        <v>-100000</v>
      </c>
      <c r="L22" s="29"/>
      <c r="M22" s="27">
        <f t="shared" si="13"/>
        <v>39740671</v>
      </c>
      <c r="N22" s="27">
        <f t="shared" si="14"/>
        <v>39418722</v>
      </c>
      <c r="P22" s="31">
        <f>[1]PK140!B13</f>
        <v>884635</v>
      </c>
      <c r="Q22" s="31" t="e">
        <f>#REF!-P22</f>
        <v>#REF!</v>
      </c>
      <c r="R22" s="31" t="e">
        <f>P22+#REF!</f>
        <v>#REF!</v>
      </c>
      <c r="S22" s="31" t="e">
        <f>#REF!</f>
        <v>#REF!</v>
      </c>
      <c r="T22" s="31" t="e">
        <f t="shared" si="12"/>
        <v>#REF!</v>
      </c>
      <c r="U22" s="31">
        <v>39518722</v>
      </c>
      <c r="V22" s="31">
        <f>[1]Sisäiset!C10+[1]Sisäiset!E10+[1]Sisäiset!G10+[1]Sisäiset!I10</f>
        <v>-12716</v>
      </c>
    </row>
    <row r="23" spans="1:25" s="30" customFormat="1" ht="15.5" hidden="1" x14ac:dyDescent="0.35">
      <c r="A23" s="25"/>
      <c r="B23" s="26" t="s">
        <v>26</v>
      </c>
      <c r="C23" s="26"/>
      <c r="D23" s="27">
        <v>56690582</v>
      </c>
      <c r="E23" s="31">
        <v>57975848</v>
      </c>
      <c r="F23" s="29"/>
      <c r="G23" s="27">
        <v>56796418</v>
      </c>
      <c r="H23" s="27">
        <v>57975848</v>
      </c>
      <c r="I23" s="56"/>
      <c r="J23" s="28">
        <v>883078</v>
      </c>
      <c r="K23" s="27">
        <v>-1117656</v>
      </c>
      <c r="L23" s="29"/>
      <c r="M23" s="27">
        <f t="shared" si="13"/>
        <v>57679496</v>
      </c>
      <c r="N23" s="27">
        <f t="shared" si="14"/>
        <v>56858192</v>
      </c>
      <c r="P23" s="31">
        <f>[1]PK150!B13+47200</f>
        <v>-618259</v>
      </c>
      <c r="Q23" s="31" t="e">
        <f>#REF!-P23</f>
        <v>#REF!</v>
      </c>
      <c r="R23" s="31" t="e">
        <f>P23+#REF!</f>
        <v>#REF!</v>
      </c>
      <c r="S23" s="31" t="e">
        <f>#REF!</f>
        <v>#REF!</v>
      </c>
      <c r="T23" s="31" t="e">
        <f t="shared" si="12"/>
        <v>#REF!</v>
      </c>
      <c r="U23" s="31">
        <v>57975848</v>
      </c>
      <c r="V23" s="31">
        <f>[1]Sisäiset!C11+[1]Sisäiset!E11+[1]Sisäiset!G11+[1]Sisäiset!I11</f>
        <v>159370</v>
      </c>
    </row>
    <row r="24" spans="1:25" s="30" customFormat="1" ht="15.5" hidden="1" x14ac:dyDescent="0.35">
      <c r="A24" s="25"/>
      <c r="B24" s="26" t="s">
        <v>27</v>
      </c>
      <c r="C24" s="26"/>
      <c r="D24" s="27">
        <v>48511911</v>
      </c>
      <c r="E24" s="28">
        <v>49303257</v>
      </c>
      <c r="F24" s="29"/>
      <c r="G24" s="27">
        <v>48872789</v>
      </c>
      <c r="H24" s="27">
        <v>49531349</v>
      </c>
      <c r="I24" s="56"/>
      <c r="J24" s="28">
        <v>1269711</v>
      </c>
      <c r="K24" s="27">
        <v>800000</v>
      </c>
      <c r="L24" s="29"/>
      <c r="M24" s="27">
        <f t="shared" si="13"/>
        <v>50142500</v>
      </c>
      <c r="N24" s="27">
        <f t="shared" si="14"/>
        <v>50331349</v>
      </c>
      <c r="P24" s="31">
        <f>[1]PK160!B11</f>
        <v>228092</v>
      </c>
      <c r="Q24" s="31" t="e">
        <f>#REF!-P24</f>
        <v>#REF!</v>
      </c>
      <c r="R24" s="31" t="e">
        <f>P24+#REF!</f>
        <v>#REF!</v>
      </c>
      <c r="S24" s="31" t="e">
        <f>#REF!</f>
        <v>#REF!</v>
      </c>
      <c r="T24" s="31" t="e">
        <f t="shared" si="12"/>
        <v>#REF!</v>
      </c>
      <c r="U24" s="31">
        <v>49303257</v>
      </c>
      <c r="V24" s="31">
        <f>[1]Sisäiset!C12+[1]Sisäiset!E12+[1]Sisäiset!G12+[1]Sisäiset!I12</f>
        <v>-49022</v>
      </c>
      <c r="W24" s="31">
        <f>[1]Sisäiset!I17</f>
        <v>228092</v>
      </c>
    </row>
    <row r="25" spans="1:25" hidden="1" x14ac:dyDescent="0.35">
      <c r="A25" s="32"/>
      <c r="B25" s="33"/>
      <c r="C25" s="33"/>
      <c r="D25" s="34"/>
      <c r="E25" s="35"/>
      <c r="F25" s="36"/>
      <c r="G25" s="34"/>
      <c r="H25" s="34"/>
      <c r="I25" s="57"/>
      <c r="J25" s="35"/>
      <c r="K25" s="34"/>
      <c r="L25" s="36"/>
      <c r="M25" s="34"/>
      <c r="N25" s="34"/>
    </row>
    <row r="26" spans="1:25" hidden="1" x14ac:dyDescent="0.35">
      <c r="T26" s="19" t="e">
        <f>T5+T17</f>
        <v>#REF!</v>
      </c>
      <c r="U26" s="19" t="e">
        <f>U5+U17</f>
        <v>#REF!</v>
      </c>
    </row>
    <row r="27" spans="1:25" hidden="1" x14ac:dyDescent="0.35"/>
    <row r="28" spans="1:25" hidden="1" x14ac:dyDescent="0.35">
      <c r="D28" s="19">
        <f>D5+D17</f>
        <v>776062030</v>
      </c>
      <c r="E28" s="19">
        <f>E5+E17</f>
        <v>776062030</v>
      </c>
      <c r="F28" s="19"/>
      <c r="G28" s="19">
        <f t="shared" ref="G28:H28" si="15">G5+G17</f>
        <v>777315619</v>
      </c>
      <c r="H28" s="19">
        <f t="shared" si="15"/>
        <v>777315619</v>
      </c>
      <c r="I28" s="19"/>
      <c r="J28" s="19">
        <f t="shared" ref="J28" si="16">J5+J17</f>
        <v>16037539</v>
      </c>
      <c r="K28" s="19">
        <f>K5+K17</f>
        <v>101772</v>
      </c>
      <c r="M28" s="19">
        <f>M5+M17</f>
        <v>793353158</v>
      </c>
      <c r="N28" s="19">
        <f>N5+N17</f>
        <v>777417391</v>
      </c>
      <c r="T28" s="19"/>
      <c r="Y28" s="19"/>
    </row>
    <row r="29" spans="1:25" ht="21" x14ac:dyDescent="0.5">
      <c r="A29" s="49" t="s">
        <v>40</v>
      </c>
      <c r="B29" s="2"/>
      <c r="C29" s="2"/>
      <c r="D29" s="1"/>
      <c r="E29" s="48"/>
      <c r="F29" s="2"/>
      <c r="G29" s="1"/>
      <c r="H29" s="48"/>
      <c r="I29" s="2"/>
      <c r="J29" s="1"/>
      <c r="K29" s="48"/>
      <c r="L29" s="2"/>
      <c r="M29" s="1"/>
      <c r="N29" s="48"/>
      <c r="T29" s="19"/>
    </row>
    <row r="30" spans="1:25" ht="18.5" x14ac:dyDescent="0.45">
      <c r="A30" s="5" t="s">
        <v>87</v>
      </c>
      <c r="B30" s="6"/>
      <c r="C30" s="6"/>
      <c r="D30" s="142" t="s">
        <v>0</v>
      </c>
      <c r="E30" s="143"/>
      <c r="F30" s="7"/>
      <c r="G30" s="142" t="s">
        <v>42</v>
      </c>
      <c r="H30" s="143"/>
      <c r="I30" s="51"/>
      <c r="J30" s="151" t="s">
        <v>86</v>
      </c>
      <c r="K30" s="152"/>
      <c r="L30" s="7"/>
      <c r="M30" s="142" t="s">
        <v>1</v>
      </c>
      <c r="N30" s="148"/>
      <c r="T30" s="19">
        <v>776062030</v>
      </c>
      <c r="U30" s="19">
        <v>776062030</v>
      </c>
    </row>
    <row r="31" spans="1:25" ht="18.5" x14ac:dyDescent="0.45">
      <c r="A31" s="5"/>
      <c r="B31" s="6"/>
      <c r="C31" s="6"/>
      <c r="D31" s="142" t="s">
        <v>5</v>
      </c>
      <c r="E31" s="147"/>
      <c r="F31" s="7"/>
      <c r="G31" s="142" t="s">
        <v>43</v>
      </c>
      <c r="H31" s="143"/>
      <c r="I31" s="51"/>
      <c r="J31" s="151" t="s">
        <v>5</v>
      </c>
      <c r="K31" s="148"/>
      <c r="L31" s="7"/>
      <c r="M31" s="142" t="s">
        <v>5</v>
      </c>
      <c r="N31" s="148"/>
      <c r="T31" s="19" t="e">
        <f>T26-T30</f>
        <v>#REF!</v>
      </c>
      <c r="U31" s="19" t="e">
        <f>U26-U30</f>
        <v>#REF!</v>
      </c>
    </row>
    <row r="32" spans="1:25" ht="18.5" x14ac:dyDescent="0.45">
      <c r="A32" s="5"/>
      <c r="B32" s="6"/>
      <c r="C32" s="6"/>
      <c r="D32" s="11"/>
      <c r="E32" s="43"/>
      <c r="F32" s="12"/>
      <c r="G32" s="11"/>
      <c r="H32" s="43"/>
      <c r="I32" s="50"/>
      <c r="J32" s="11"/>
      <c r="K32" s="43"/>
      <c r="L32" s="12"/>
      <c r="M32" s="11"/>
      <c r="N32" s="43"/>
    </row>
    <row r="33" spans="1:14" ht="18.5" x14ac:dyDescent="0.45">
      <c r="A33" s="42" t="s">
        <v>29</v>
      </c>
      <c r="B33" s="15"/>
      <c r="C33" s="15"/>
      <c r="D33" s="83" t="s">
        <v>8</v>
      </c>
      <c r="E33" s="84" t="s">
        <v>9</v>
      </c>
      <c r="F33" s="12"/>
      <c r="G33" s="83" t="s">
        <v>8</v>
      </c>
      <c r="H33" s="83" t="s">
        <v>9</v>
      </c>
      <c r="I33" s="10"/>
      <c r="J33" s="83" t="s">
        <v>8</v>
      </c>
      <c r="K33" s="84" t="s">
        <v>9</v>
      </c>
      <c r="L33" s="12"/>
      <c r="M33" s="83" t="s">
        <v>8</v>
      </c>
      <c r="N33" s="83" t="s">
        <v>9</v>
      </c>
    </row>
    <row r="34" spans="1:14" x14ac:dyDescent="0.35">
      <c r="A34" s="14"/>
      <c r="B34" s="15"/>
      <c r="C34" s="15"/>
      <c r="D34" s="16"/>
      <c r="E34" s="17"/>
      <c r="F34" s="18"/>
      <c r="G34" s="16"/>
      <c r="H34" s="16"/>
      <c r="I34" s="54"/>
      <c r="J34" s="17"/>
      <c r="K34" s="16"/>
      <c r="L34" s="18"/>
      <c r="M34" s="16"/>
      <c r="N34" s="16"/>
    </row>
    <row r="35" spans="1:14" ht="18.5" x14ac:dyDescent="0.45">
      <c r="A35" s="25" t="s">
        <v>28</v>
      </c>
      <c r="B35" s="21"/>
      <c r="C35" s="21"/>
      <c r="D35" s="37">
        <f t="shared" ref="D35:K35" si="17">SUM(D36:D44)</f>
        <v>106.655275</v>
      </c>
      <c r="E35" s="40">
        <f t="shared" si="17"/>
        <v>103.254817</v>
      </c>
      <c r="F35" s="29"/>
      <c r="G35" s="37">
        <v>105.03833299999999</v>
      </c>
      <c r="H35" s="37">
        <v>101.63095000000001</v>
      </c>
      <c r="I35" s="68"/>
      <c r="J35" s="40">
        <f t="shared" si="17"/>
        <v>-1.695514</v>
      </c>
      <c r="K35" s="37">
        <f t="shared" si="17"/>
        <v>1.0061209999999998</v>
      </c>
      <c r="L35" s="29"/>
      <c r="M35" s="37">
        <f>SUM(M36:M44)</f>
        <v>103.34281900000002</v>
      </c>
      <c r="N35" s="37">
        <f>SUM(N36:N44)</f>
        <v>102.63707099999999</v>
      </c>
    </row>
    <row r="36" spans="1:14" ht="15.5" hidden="1" x14ac:dyDescent="0.35">
      <c r="A36" s="25"/>
      <c r="B36" s="26" t="s">
        <v>11</v>
      </c>
      <c r="C36" s="26"/>
      <c r="D36" s="37">
        <f>D6/1000000</f>
        <v>6.1191279999999999</v>
      </c>
      <c r="E36" s="37">
        <f>E6/1000000</f>
        <v>6.3207459999999998</v>
      </c>
      <c r="F36" s="29"/>
      <c r="G36" s="37">
        <v>6.2050510000000001</v>
      </c>
      <c r="H36" s="37">
        <v>6.4087100000000001</v>
      </c>
      <c r="I36" s="68"/>
      <c r="J36" s="40">
        <f>J6/1000000</f>
        <v>0.74178999999999995</v>
      </c>
      <c r="K36" s="40">
        <f>K6/1000000</f>
        <v>0.74178999999999995</v>
      </c>
      <c r="L36" s="29"/>
      <c r="M36" s="37">
        <f>M6/1000000</f>
        <v>6.946841</v>
      </c>
      <c r="N36" s="37">
        <f>N6/1000000</f>
        <v>7.1505000000000001</v>
      </c>
    </row>
    <row r="37" spans="1:14" ht="15.5" hidden="1" x14ac:dyDescent="0.35">
      <c r="A37" s="25"/>
      <c r="B37" s="26" t="s">
        <v>12</v>
      </c>
      <c r="C37" s="26"/>
      <c r="D37" s="37">
        <f t="shared" ref="D37:E37" si="18">D7/1000000</f>
        <v>5.2819599999999998</v>
      </c>
      <c r="E37" s="37">
        <f t="shared" si="18"/>
        <v>5.2407260000000004</v>
      </c>
      <c r="F37" s="29"/>
      <c r="G37" s="37">
        <v>6.499085</v>
      </c>
      <c r="H37" s="37">
        <v>6.4646140000000001</v>
      </c>
      <c r="I37" s="68"/>
      <c r="J37" s="40">
        <f t="shared" ref="J37:K37" si="19">J7/1000000</f>
        <v>-0.112</v>
      </c>
      <c r="K37" s="40">
        <f t="shared" si="19"/>
        <v>-0.112</v>
      </c>
      <c r="L37" s="29"/>
      <c r="M37" s="37">
        <f t="shared" ref="M37:N37" si="20">M7/1000000</f>
        <v>6.3870849999999999</v>
      </c>
      <c r="N37" s="37">
        <f t="shared" si="20"/>
        <v>6.352614</v>
      </c>
    </row>
    <row r="38" spans="1:14" ht="15.5" hidden="1" x14ac:dyDescent="0.35">
      <c r="A38" s="25"/>
      <c r="B38" s="26" t="s">
        <v>13</v>
      </c>
      <c r="C38" s="26"/>
      <c r="D38" s="37">
        <f>D8/1000000</f>
        <v>0.25210700000000003</v>
      </c>
      <c r="E38" s="37">
        <f>E8/1000000</f>
        <v>0.25386399999999998</v>
      </c>
      <c r="F38" s="29"/>
      <c r="G38" s="37">
        <v>0.25020500000000001</v>
      </c>
      <c r="H38" s="37">
        <v>0.25196200000000002</v>
      </c>
      <c r="I38" s="68"/>
      <c r="J38" s="40">
        <f t="shared" ref="J38:K38" si="21">J8/1000000</f>
        <v>0</v>
      </c>
      <c r="K38" s="40">
        <f t="shared" si="21"/>
        <v>0</v>
      </c>
      <c r="L38" s="29"/>
      <c r="M38" s="37">
        <f t="shared" ref="M38:N38" si="22">M8/1000000</f>
        <v>0.25020500000000001</v>
      </c>
      <c r="N38" s="37">
        <f t="shared" si="22"/>
        <v>0.25196200000000002</v>
      </c>
    </row>
    <row r="39" spans="1:14" ht="15.5" hidden="1" x14ac:dyDescent="0.35">
      <c r="A39" s="25"/>
      <c r="B39" s="26" t="s">
        <v>14</v>
      </c>
      <c r="C39" s="26"/>
      <c r="D39" s="37">
        <f t="shared" ref="D39:E39" si="23">D9/1000000</f>
        <v>19.415806</v>
      </c>
      <c r="E39" s="37">
        <f t="shared" si="23"/>
        <v>19.452361</v>
      </c>
      <c r="F39" s="29"/>
      <c r="G39" s="37">
        <v>17.021153999999999</v>
      </c>
      <c r="H39" s="37">
        <v>17.041979999999999</v>
      </c>
      <c r="I39" s="68"/>
      <c r="J39" s="40">
        <f t="shared" ref="J39:K39" si="24">J9/1000000</f>
        <v>0</v>
      </c>
      <c r="K39" s="40">
        <f t="shared" si="24"/>
        <v>0</v>
      </c>
      <c r="L39" s="29"/>
      <c r="M39" s="37">
        <f t="shared" ref="M39:N39" si="25">M9/1000000</f>
        <v>17.021153999999999</v>
      </c>
      <c r="N39" s="37">
        <f t="shared" si="25"/>
        <v>17.041979999999999</v>
      </c>
    </row>
    <row r="40" spans="1:14" ht="15.5" hidden="1" x14ac:dyDescent="0.35">
      <c r="A40" s="25"/>
      <c r="B40" s="26" t="s">
        <v>15</v>
      </c>
      <c r="C40" s="26"/>
      <c r="D40" s="37">
        <f t="shared" ref="D40:E40" si="26">D10/1000000</f>
        <v>7.3895819999999999</v>
      </c>
      <c r="E40" s="37">
        <f t="shared" si="26"/>
        <v>7.4472490000000002</v>
      </c>
      <c r="F40" s="29"/>
      <c r="G40" s="37">
        <v>7.3337969999999997</v>
      </c>
      <c r="H40" s="37">
        <v>7.391464</v>
      </c>
      <c r="I40" s="68"/>
      <c r="J40" s="40">
        <f t="shared" ref="J40:K40" si="27">J10/1000000</f>
        <v>-0.36</v>
      </c>
      <c r="K40" s="40">
        <f t="shared" si="27"/>
        <v>-0.36</v>
      </c>
      <c r="L40" s="29"/>
      <c r="M40" s="37">
        <f t="shared" ref="M40:N40" si="28">M10/1000000</f>
        <v>6.9737970000000002</v>
      </c>
      <c r="N40" s="37">
        <f t="shared" si="28"/>
        <v>7.0314639999999997</v>
      </c>
    </row>
    <row r="41" spans="1:14" ht="15.5" hidden="1" x14ac:dyDescent="0.35">
      <c r="A41" s="25"/>
      <c r="B41" s="26" t="s">
        <v>16</v>
      </c>
      <c r="C41" s="26"/>
      <c r="D41" s="37">
        <f t="shared" ref="D41:E41" si="29">D11/1000000</f>
        <v>41.864961000000001</v>
      </c>
      <c r="E41" s="37">
        <f t="shared" si="29"/>
        <v>37.276505999999998</v>
      </c>
      <c r="F41" s="29"/>
      <c r="G41" s="37">
        <v>41.536161999999997</v>
      </c>
      <c r="H41" s="37">
        <v>36.947707000000001</v>
      </c>
      <c r="I41" s="68"/>
      <c r="J41" s="40">
        <f t="shared" ref="J41:K41" si="30">J11/1000000</f>
        <v>-0.65</v>
      </c>
      <c r="K41" s="40">
        <f t="shared" si="30"/>
        <v>1.2</v>
      </c>
      <c r="L41" s="29"/>
      <c r="M41" s="37">
        <f t="shared" ref="M41:N41" si="31">M11/1000000</f>
        <v>40.886161999999999</v>
      </c>
      <c r="N41" s="37">
        <f t="shared" si="31"/>
        <v>38.147706999999997</v>
      </c>
    </row>
    <row r="42" spans="1:14" ht="15.5" hidden="1" x14ac:dyDescent="0.35">
      <c r="A42" s="25"/>
      <c r="B42" s="26" t="s">
        <v>17</v>
      </c>
      <c r="C42" s="26"/>
      <c r="D42" s="37">
        <f t="shared" ref="D42:E42" si="32">D12/1000000</f>
        <v>6.1986160000000003</v>
      </c>
      <c r="E42" s="37">
        <f t="shared" si="32"/>
        <v>6.3751179999999996</v>
      </c>
      <c r="F42" s="29"/>
      <c r="G42" s="37">
        <v>6.1509299999999998</v>
      </c>
      <c r="H42" s="37">
        <v>6.3274319999999999</v>
      </c>
      <c r="I42" s="68"/>
      <c r="J42" s="40">
        <f t="shared" ref="J42:K42" si="33">J12/1000000</f>
        <v>0.46864699999999998</v>
      </c>
      <c r="K42" s="40">
        <f t="shared" si="33"/>
        <v>0.44144600000000001</v>
      </c>
      <c r="L42" s="29"/>
      <c r="M42" s="37">
        <f t="shared" ref="M42:N42" si="34">M12/1000000</f>
        <v>6.6195769999999996</v>
      </c>
      <c r="N42" s="37">
        <f t="shared" si="34"/>
        <v>6.768878</v>
      </c>
    </row>
    <row r="43" spans="1:14" ht="15.5" hidden="1" x14ac:dyDescent="0.35">
      <c r="A43" s="25"/>
      <c r="B43" s="26" t="s">
        <v>18</v>
      </c>
      <c r="C43" s="26"/>
      <c r="D43" s="37">
        <f t="shared" ref="D43:E43" si="35">D13/1000000</f>
        <v>0.60568100000000002</v>
      </c>
      <c r="E43" s="37">
        <f t="shared" si="35"/>
        <v>0.61</v>
      </c>
      <c r="F43" s="29"/>
      <c r="G43" s="37">
        <v>0.60171799999999998</v>
      </c>
      <c r="H43" s="37">
        <v>0.60603700000000005</v>
      </c>
      <c r="I43" s="68"/>
      <c r="J43" s="40">
        <f t="shared" ref="J43:K43" si="36">J13/1000000</f>
        <v>9.4649999999999998E-2</v>
      </c>
      <c r="K43" s="40">
        <f t="shared" si="36"/>
        <v>9.4649999999999998E-2</v>
      </c>
      <c r="L43" s="29"/>
      <c r="M43" s="37">
        <f t="shared" ref="M43:N43" si="37">M13/1000000</f>
        <v>0.69636799999999999</v>
      </c>
      <c r="N43" s="37">
        <f t="shared" si="37"/>
        <v>0.70068699999999995</v>
      </c>
    </row>
    <row r="44" spans="1:14" ht="15.5" hidden="1" x14ac:dyDescent="0.35">
      <c r="A44" s="25"/>
      <c r="B44" s="26" t="s">
        <v>19</v>
      </c>
      <c r="C44" s="26"/>
      <c r="D44" s="37">
        <f t="shared" ref="D44:E44" si="38">D14/1000000</f>
        <v>19.527434</v>
      </c>
      <c r="E44" s="37">
        <f t="shared" si="38"/>
        <v>20.278247</v>
      </c>
      <c r="F44" s="29"/>
      <c r="G44" s="37">
        <v>19.440231000000001</v>
      </c>
      <c r="H44" s="37">
        <v>20.191044000000002</v>
      </c>
      <c r="I44" s="68"/>
      <c r="J44" s="40">
        <f t="shared" ref="J44:K44" si="39">J14/1000000</f>
        <v>-1.878601</v>
      </c>
      <c r="K44" s="40">
        <f t="shared" si="39"/>
        <v>-0.99976500000000001</v>
      </c>
      <c r="L44" s="29"/>
      <c r="M44" s="37">
        <f t="shared" ref="M44:N44" si="40">M14/1000000</f>
        <v>17.561630000000001</v>
      </c>
      <c r="N44" s="37">
        <f t="shared" si="40"/>
        <v>19.191279000000002</v>
      </c>
    </row>
    <row r="45" spans="1:14" hidden="1" x14ac:dyDescent="0.35">
      <c r="A45" s="14"/>
      <c r="B45" s="15"/>
      <c r="C45" s="15"/>
      <c r="D45" s="16"/>
      <c r="E45" s="17"/>
      <c r="F45" s="18"/>
      <c r="G45" s="16"/>
      <c r="H45" s="16"/>
      <c r="I45" s="54"/>
      <c r="J45" s="17"/>
      <c r="K45" s="16"/>
      <c r="L45" s="18"/>
      <c r="M45" s="16"/>
      <c r="N45" s="16"/>
    </row>
    <row r="46" spans="1:14" hidden="1" x14ac:dyDescent="0.35">
      <c r="A46" s="14"/>
      <c r="B46" s="15"/>
      <c r="C46" s="15"/>
      <c r="D46" s="16"/>
      <c r="E46" s="17"/>
      <c r="F46" s="18"/>
      <c r="G46" s="16"/>
      <c r="H46" s="16"/>
      <c r="I46" s="54"/>
      <c r="J46" s="17"/>
      <c r="K46" s="16"/>
      <c r="L46" s="18"/>
      <c r="M46" s="16"/>
      <c r="N46" s="16"/>
    </row>
    <row r="47" spans="1:14" ht="18.5" hidden="1" x14ac:dyDescent="0.45">
      <c r="A47" s="20" t="s">
        <v>20</v>
      </c>
      <c r="B47" s="21"/>
      <c r="C47" s="21"/>
      <c r="D47" s="38">
        <f t="shared" ref="D47:K47" si="41">SUM(D48:D54)</f>
        <v>669.40675499999998</v>
      </c>
      <c r="E47" s="39">
        <f t="shared" si="41"/>
        <v>672.80721300000016</v>
      </c>
      <c r="F47" s="24"/>
      <c r="G47" s="38">
        <v>672.27728600000012</v>
      </c>
      <c r="H47" s="38">
        <v>675.6846690000001</v>
      </c>
      <c r="I47" s="69"/>
      <c r="J47" s="39">
        <f t="shared" si="41"/>
        <v>17.733053000000002</v>
      </c>
      <c r="K47" s="38">
        <f t="shared" si="41"/>
        <v>-0.90434900000000007</v>
      </c>
      <c r="L47" s="24"/>
      <c r="M47" s="38">
        <f>SUM(M48:M54)</f>
        <v>690.01033900000004</v>
      </c>
      <c r="N47" s="38">
        <f>SUM(N48:N54)</f>
        <v>674.78032000000007</v>
      </c>
    </row>
    <row r="48" spans="1:14" ht="15.5" x14ac:dyDescent="0.35">
      <c r="A48" s="25" t="s">
        <v>30</v>
      </c>
      <c r="B48" s="26"/>
      <c r="C48" s="26"/>
      <c r="D48" s="37">
        <f t="shared" ref="D48:E48" si="42">D18/1000000</f>
        <v>1.954901</v>
      </c>
      <c r="E48" s="37">
        <f t="shared" si="42"/>
        <v>1.482637</v>
      </c>
      <c r="F48" s="29"/>
      <c r="G48" s="37">
        <v>2.3116479999999999</v>
      </c>
      <c r="H48" s="37">
        <v>2.3582010000000002</v>
      </c>
      <c r="I48" s="68"/>
      <c r="J48" s="40">
        <f t="shared" ref="J48:K48" si="43">J18/1000000</f>
        <v>-9.4649999999999998E-2</v>
      </c>
      <c r="K48" s="40">
        <f t="shared" si="43"/>
        <v>-9.4649999999999998E-2</v>
      </c>
      <c r="L48" s="29"/>
      <c r="M48" s="37">
        <f t="shared" ref="M48:N48" si="44">M18/1000000</f>
        <v>2.2169979999999998</v>
      </c>
      <c r="N48" s="37">
        <f t="shared" si="44"/>
        <v>2.2635510000000001</v>
      </c>
    </row>
    <row r="49" spans="1:21" ht="15.5" x14ac:dyDescent="0.35">
      <c r="A49" s="25" t="s">
        <v>31</v>
      </c>
      <c r="B49" s="26"/>
      <c r="C49" s="26"/>
      <c r="D49" s="37">
        <f t="shared" ref="D49:E49" si="45">D19/1000000</f>
        <v>213.44921600000001</v>
      </c>
      <c r="E49" s="37">
        <f t="shared" si="45"/>
        <v>216.55901600000001</v>
      </c>
      <c r="F49" s="29"/>
      <c r="G49" s="37">
        <v>216.542519</v>
      </c>
      <c r="H49" s="37">
        <v>219.184867</v>
      </c>
      <c r="I49" s="68"/>
      <c r="J49" s="40">
        <f t="shared" ref="J49:K49" si="46">J19/1000000</f>
        <v>5.46</v>
      </c>
      <c r="K49" s="40">
        <f t="shared" si="46"/>
        <v>-4.03</v>
      </c>
      <c r="L49" s="29"/>
      <c r="M49" s="37">
        <f t="shared" ref="M49:N49" si="47">M19/1000000</f>
        <v>222.00251900000001</v>
      </c>
      <c r="N49" s="37">
        <f t="shared" si="47"/>
        <v>215.154867</v>
      </c>
    </row>
    <row r="50" spans="1:21" ht="15.5" x14ac:dyDescent="0.35">
      <c r="A50" s="25" t="s">
        <v>32</v>
      </c>
      <c r="B50" s="26"/>
      <c r="C50" s="26"/>
      <c r="D50" s="37">
        <f t="shared" ref="D50:E50" si="48">D20/1000000</f>
        <v>146.17365100000001</v>
      </c>
      <c r="E50" s="37">
        <f t="shared" si="48"/>
        <v>143.119384</v>
      </c>
      <c r="F50" s="29"/>
      <c r="G50" s="37">
        <v>145.38665800000001</v>
      </c>
      <c r="H50" s="37">
        <v>142.767111</v>
      </c>
      <c r="I50" s="68"/>
      <c r="J50" s="40">
        <f>J20/1000000</f>
        <v>5.6970879999999999</v>
      </c>
      <c r="K50" s="40">
        <f>K20/1000000</f>
        <v>3.8700999999999999</v>
      </c>
      <c r="L50" s="29"/>
      <c r="M50" s="37">
        <f t="shared" ref="M50:N50" si="49">M20/1000000</f>
        <v>151.08374599999999</v>
      </c>
      <c r="N50" s="37">
        <f t="shared" si="49"/>
        <v>146.63721100000001</v>
      </c>
    </row>
    <row r="51" spans="1:21" ht="15.5" x14ac:dyDescent="0.35">
      <c r="A51" s="25" t="s">
        <v>33</v>
      </c>
      <c r="B51" s="26"/>
      <c r="C51" s="26"/>
      <c r="D51" s="37">
        <f t="shared" ref="D51:E51" si="50">D21/1000000</f>
        <v>164.003342</v>
      </c>
      <c r="E51" s="37">
        <f t="shared" si="50"/>
        <v>164.84834900000001</v>
      </c>
      <c r="F51" s="29"/>
      <c r="G51" s="37">
        <v>162.87218300000001</v>
      </c>
      <c r="H51" s="37">
        <v>164.34857099999999</v>
      </c>
      <c r="I51" s="68"/>
      <c r="J51" s="40">
        <f>J21/1000000</f>
        <v>4.2722259999999999</v>
      </c>
      <c r="K51" s="40">
        <f>K21/1000000</f>
        <v>-0.23214299999999999</v>
      </c>
      <c r="L51" s="29"/>
      <c r="M51" s="37">
        <f t="shared" ref="M51:N51" si="51">M21/1000000</f>
        <v>167.144409</v>
      </c>
      <c r="N51" s="37">
        <f t="shared" si="51"/>
        <v>164.11642800000001</v>
      </c>
    </row>
    <row r="52" spans="1:21" ht="15.5" x14ac:dyDescent="0.35">
      <c r="A52" s="25" t="s">
        <v>34</v>
      </c>
      <c r="B52" s="26"/>
      <c r="C52" s="26"/>
      <c r="D52" s="37">
        <f t="shared" ref="D52:E52" si="52">D22/1000000</f>
        <v>38.623151999999997</v>
      </c>
      <c r="E52" s="37">
        <f t="shared" si="52"/>
        <v>39.518721999999997</v>
      </c>
      <c r="F52" s="29"/>
      <c r="G52" s="37">
        <v>39.495071000000003</v>
      </c>
      <c r="H52" s="37">
        <v>39.518721999999997</v>
      </c>
      <c r="I52" s="68"/>
      <c r="J52" s="40">
        <f t="shared" ref="J52:K52" si="53">J22/1000000</f>
        <v>0.24560000000000001</v>
      </c>
      <c r="K52" s="40">
        <f t="shared" si="53"/>
        <v>-0.1</v>
      </c>
      <c r="L52" s="29"/>
      <c r="M52" s="37">
        <f t="shared" ref="M52:N52" si="54">M22/1000000</f>
        <v>39.740670999999999</v>
      </c>
      <c r="N52" s="37">
        <f t="shared" si="54"/>
        <v>39.418722000000002</v>
      </c>
    </row>
    <row r="53" spans="1:21" ht="15.5" x14ac:dyDescent="0.35">
      <c r="A53" s="25" t="s">
        <v>35</v>
      </c>
      <c r="B53" s="26"/>
      <c r="C53" s="26"/>
      <c r="D53" s="37">
        <f t="shared" ref="D53:E53" si="55">D23/1000000</f>
        <v>56.690581999999999</v>
      </c>
      <c r="E53" s="37">
        <f t="shared" si="55"/>
        <v>57.975847999999999</v>
      </c>
      <c r="F53" s="29"/>
      <c r="G53" s="37">
        <v>56.796418000000003</v>
      </c>
      <c r="H53" s="37">
        <v>57.975847999999999</v>
      </c>
      <c r="I53" s="68"/>
      <c r="J53" s="40">
        <f t="shared" ref="J53:K53" si="56">J23/1000000</f>
        <v>0.88307800000000003</v>
      </c>
      <c r="K53" s="40">
        <f t="shared" si="56"/>
        <v>-1.117656</v>
      </c>
      <c r="L53" s="29"/>
      <c r="M53" s="37">
        <f t="shared" ref="M53:N53" si="57">M23/1000000</f>
        <v>57.679496</v>
      </c>
      <c r="N53" s="37">
        <f t="shared" si="57"/>
        <v>56.858192000000003</v>
      </c>
    </row>
    <row r="54" spans="1:21" ht="15.5" x14ac:dyDescent="0.35">
      <c r="A54" s="25" t="s">
        <v>36</v>
      </c>
      <c r="B54" s="26"/>
      <c r="C54" s="26"/>
      <c r="D54" s="37">
        <f t="shared" ref="D54:E54" si="58">D24/1000000</f>
        <v>48.511910999999998</v>
      </c>
      <c r="E54" s="37">
        <f t="shared" si="58"/>
        <v>49.303257000000002</v>
      </c>
      <c r="F54" s="29"/>
      <c r="G54" s="37">
        <v>48.872788999999997</v>
      </c>
      <c r="H54" s="37">
        <v>49.531348999999999</v>
      </c>
      <c r="I54" s="68"/>
      <c r="J54" s="40">
        <f t="shared" ref="J54:K54" si="59">J24/1000000</f>
        <v>1.269711</v>
      </c>
      <c r="K54" s="40">
        <f t="shared" si="59"/>
        <v>0.8</v>
      </c>
      <c r="L54" s="29"/>
      <c r="M54" s="37">
        <f t="shared" ref="M54:N54" si="60">M24/1000000</f>
        <v>50.142499999999998</v>
      </c>
      <c r="N54" s="37">
        <f t="shared" si="60"/>
        <v>50.331349000000003</v>
      </c>
    </row>
    <row r="55" spans="1:21" ht="15.5" x14ac:dyDescent="0.35">
      <c r="A55" s="63"/>
      <c r="B55" s="64"/>
      <c r="C55" s="64"/>
      <c r="D55" s="65"/>
      <c r="E55" s="66"/>
      <c r="F55" s="67"/>
      <c r="G55" s="65"/>
      <c r="H55" s="65"/>
      <c r="I55" s="70"/>
      <c r="J55" s="66"/>
      <c r="K55" s="66"/>
      <c r="L55" s="67"/>
      <c r="M55" s="65"/>
      <c r="N55" s="65"/>
    </row>
    <row r="56" spans="1:21" s="62" customFormat="1" ht="15.5" x14ac:dyDescent="0.35">
      <c r="A56" s="60"/>
      <c r="B56" s="60"/>
      <c r="C56" s="60"/>
      <c r="D56" s="61"/>
      <c r="E56" s="61"/>
      <c r="F56" s="46"/>
      <c r="G56" s="61"/>
      <c r="H56" s="61"/>
      <c r="I56" s="61"/>
      <c r="J56" s="61"/>
      <c r="K56" s="61"/>
      <c r="L56" s="46"/>
      <c r="M56" s="61"/>
      <c r="N56" s="61"/>
      <c r="U56" s="47"/>
    </row>
    <row r="57" spans="1:21" ht="18.5" x14ac:dyDescent="0.45">
      <c r="A57" s="44"/>
      <c r="B57" s="45"/>
      <c r="C57" s="59"/>
      <c r="D57" s="142" t="s">
        <v>0</v>
      </c>
      <c r="E57" s="147"/>
      <c r="F57" s="71"/>
      <c r="G57" s="142" t="s">
        <v>42</v>
      </c>
      <c r="H57" s="143"/>
      <c r="I57" s="51"/>
      <c r="J57" s="151" t="s">
        <v>86</v>
      </c>
      <c r="K57" s="152"/>
      <c r="L57" s="7"/>
      <c r="M57" s="142" t="s">
        <v>1</v>
      </c>
      <c r="N57" s="148"/>
    </row>
    <row r="58" spans="1:21" ht="18.5" x14ac:dyDescent="0.45">
      <c r="A58" s="44"/>
      <c r="B58" s="45"/>
      <c r="C58" s="45"/>
      <c r="D58" s="142" t="s">
        <v>5</v>
      </c>
      <c r="E58" s="147"/>
      <c r="F58" s="71"/>
      <c r="G58" s="142" t="s">
        <v>43</v>
      </c>
      <c r="H58" s="143"/>
      <c r="I58" s="51"/>
      <c r="J58" s="151" t="s">
        <v>5</v>
      </c>
      <c r="K58" s="148"/>
      <c r="L58" s="7"/>
      <c r="M58" s="142" t="s">
        <v>5</v>
      </c>
      <c r="N58" s="148"/>
    </row>
    <row r="59" spans="1:21" ht="18.5" x14ac:dyDescent="0.45">
      <c r="A59" s="44"/>
      <c r="B59" s="45"/>
      <c r="C59" s="45"/>
      <c r="D59" s="11"/>
      <c r="E59" s="50"/>
      <c r="F59" s="10"/>
      <c r="G59" s="11"/>
      <c r="H59" s="43"/>
      <c r="I59" s="50"/>
      <c r="J59" s="11"/>
      <c r="K59" s="43"/>
      <c r="L59" s="12"/>
      <c r="M59" s="11"/>
      <c r="N59" s="43"/>
    </row>
    <row r="60" spans="1:21" ht="15.5" x14ac:dyDescent="0.35">
      <c r="A60" s="42" t="s">
        <v>44</v>
      </c>
      <c r="B60" s="26"/>
      <c r="C60" s="26"/>
      <c r="D60" s="140"/>
      <c r="E60" s="141"/>
      <c r="F60" s="72"/>
      <c r="G60" s="136"/>
      <c r="H60" s="150"/>
      <c r="I60" s="74"/>
      <c r="J60" s="140"/>
      <c r="K60" s="141"/>
      <c r="L60" s="58"/>
      <c r="M60" s="140"/>
      <c r="N60" s="141"/>
    </row>
    <row r="61" spans="1:21" ht="15.5" x14ac:dyDescent="0.35">
      <c r="A61" s="80" t="s">
        <v>45</v>
      </c>
      <c r="B61" s="81"/>
      <c r="C61" s="26"/>
      <c r="D61" s="144"/>
      <c r="E61" s="143"/>
      <c r="F61" s="72"/>
      <c r="G61" s="144"/>
      <c r="H61" s="143"/>
      <c r="I61" s="74"/>
      <c r="J61" s="144"/>
      <c r="K61" s="143"/>
      <c r="L61" s="58"/>
      <c r="M61" s="144"/>
      <c r="N61" s="143"/>
    </row>
    <row r="62" spans="1:21" ht="15.5" x14ac:dyDescent="0.35">
      <c r="A62" s="25" t="s">
        <v>46</v>
      </c>
      <c r="B62" s="26"/>
      <c r="C62" s="26"/>
      <c r="D62" s="128">
        <v>0</v>
      </c>
      <c r="E62" s="132"/>
      <c r="F62" s="79"/>
      <c r="G62" s="128">
        <v>0</v>
      </c>
      <c r="H62" s="132"/>
      <c r="I62" s="74"/>
      <c r="J62" s="128">
        <v>8</v>
      </c>
      <c r="K62" s="132"/>
      <c r="L62" s="58"/>
      <c r="M62" s="128">
        <f>G62+J62</f>
        <v>8</v>
      </c>
      <c r="N62" s="132"/>
    </row>
    <row r="63" spans="1:21" ht="15.5" x14ac:dyDescent="0.35">
      <c r="A63" s="25"/>
      <c r="B63" s="26"/>
      <c r="C63" s="26"/>
      <c r="D63" s="128"/>
      <c r="E63" s="132"/>
      <c r="F63" s="79"/>
      <c r="G63" s="128"/>
      <c r="H63" s="132"/>
      <c r="I63" s="74"/>
      <c r="J63" s="128"/>
      <c r="K63" s="132"/>
      <c r="L63" s="58"/>
      <c r="M63" s="128"/>
      <c r="N63" s="132"/>
    </row>
    <row r="64" spans="1:21" ht="15.5" x14ac:dyDescent="0.35">
      <c r="A64" s="80" t="s">
        <v>47</v>
      </c>
      <c r="B64" s="26"/>
      <c r="C64" s="26"/>
      <c r="D64" s="128"/>
      <c r="E64" s="132"/>
      <c r="F64" s="79"/>
      <c r="G64" s="128"/>
      <c r="H64" s="132"/>
      <c r="I64" s="74"/>
      <c r="J64" s="128"/>
      <c r="K64" s="132"/>
      <c r="L64" s="58"/>
      <c r="M64" s="128"/>
      <c r="N64" s="132"/>
    </row>
    <row r="65" spans="1:14" ht="15.5" x14ac:dyDescent="0.35">
      <c r="A65" s="25" t="s">
        <v>46</v>
      </c>
      <c r="B65" s="26"/>
      <c r="C65" s="26"/>
      <c r="D65" s="128">
        <v>0</v>
      </c>
      <c r="E65" s="132"/>
      <c r="F65" s="79"/>
      <c r="G65" s="128">
        <v>0</v>
      </c>
      <c r="H65" s="132"/>
      <c r="I65" s="74"/>
      <c r="J65" s="128">
        <v>71</v>
      </c>
      <c r="K65" s="132"/>
      <c r="L65" s="58"/>
      <c r="M65" s="128">
        <v>71</v>
      </c>
      <c r="N65" s="132"/>
    </row>
    <row r="66" spans="1:14" ht="15.5" x14ac:dyDescent="0.35">
      <c r="A66" s="25"/>
      <c r="B66" s="26"/>
      <c r="C66" s="26"/>
      <c r="D66" s="130"/>
      <c r="E66" s="133"/>
      <c r="F66" s="79"/>
      <c r="G66" s="130"/>
      <c r="H66" s="133"/>
      <c r="I66" s="74"/>
      <c r="J66" s="130"/>
      <c r="K66" s="133"/>
      <c r="L66" s="58"/>
      <c r="M66" s="130"/>
      <c r="N66" s="133"/>
    </row>
    <row r="67" spans="1:14" ht="15.5" x14ac:dyDescent="0.35">
      <c r="A67" s="25"/>
      <c r="B67" s="26"/>
      <c r="C67" s="26"/>
      <c r="D67" s="130"/>
      <c r="E67" s="133"/>
      <c r="F67" s="72"/>
      <c r="G67" s="130"/>
      <c r="H67" s="133"/>
      <c r="I67" s="74"/>
      <c r="J67" s="130"/>
      <c r="K67" s="133"/>
      <c r="L67" s="58"/>
      <c r="M67" s="130"/>
      <c r="N67" s="133"/>
    </row>
    <row r="68" spans="1:14" ht="15.5" x14ac:dyDescent="0.35">
      <c r="A68" s="42" t="s">
        <v>48</v>
      </c>
      <c r="B68" s="26"/>
      <c r="C68" s="26"/>
      <c r="D68" s="136"/>
      <c r="E68" s="137"/>
      <c r="F68" s="79"/>
      <c r="G68" s="136"/>
      <c r="H68" s="137"/>
      <c r="I68" s="74"/>
      <c r="J68" s="136"/>
      <c r="K68" s="137"/>
      <c r="L68" s="58"/>
      <c r="M68" s="136"/>
      <c r="N68" s="137"/>
    </row>
    <row r="69" spans="1:14" ht="15.5" x14ac:dyDescent="0.35">
      <c r="A69" s="80" t="s">
        <v>49</v>
      </c>
      <c r="B69" s="26"/>
      <c r="C69" s="26"/>
      <c r="D69" s="128"/>
      <c r="E69" s="132"/>
      <c r="F69" s="79"/>
      <c r="G69" s="128"/>
      <c r="H69" s="132"/>
      <c r="I69" s="74"/>
      <c r="J69" s="128"/>
      <c r="K69" s="132"/>
      <c r="L69" s="58"/>
      <c r="M69" s="128"/>
      <c r="N69" s="132"/>
    </row>
    <row r="70" spans="1:14" ht="15.5" x14ac:dyDescent="0.35">
      <c r="A70" s="25" t="s">
        <v>46</v>
      </c>
      <c r="B70" s="26"/>
      <c r="C70" s="26"/>
      <c r="D70" s="128">
        <v>14141</v>
      </c>
      <c r="E70" s="132"/>
      <c r="F70" s="79"/>
      <c r="G70" s="128">
        <v>0</v>
      </c>
      <c r="H70" s="132"/>
      <c r="I70" s="74"/>
      <c r="J70" s="128">
        <v>-500</v>
      </c>
      <c r="K70" s="132"/>
      <c r="L70" s="58"/>
      <c r="M70" s="128">
        <f>D70+J70</f>
        <v>13641</v>
      </c>
      <c r="N70" s="132"/>
    </row>
    <row r="71" spans="1:14" ht="15.5" x14ac:dyDescent="0.35">
      <c r="A71" s="25" t="s">
        <v>50</v>
      </c>
      <c r="B71" s="26"/>
      <c r="C71" s="26"/>
      <c r="D71" s="128">
        <v>11861</v>
      </c>
      <c r="E71" s="132"/>
      <c r="F71" s="79"/>
      <c r="G71" s="128">
        <v>0</v>
      </c>
      <c r="H71" s="132"/>
      <c r="I71" s="74"/>
      <c r="J71" s="128">
        <v>150</v>
      </c>
      <c r="K71" s="132"/>
      <c r="L71" s="58"/>
      <c r="M71" s="128">
        <f t="shared" ref="M71:M73" si="61">D71+J71</f>
        <v>12011</v>
      </c>
      <c r="N71" s="132"/>
    </row>
    <row r="72" spans="1:14" ht="15.5" x14ac:dyDescent="0.35">
      <c r="A72" s="25" t="s">
        <v>51</v>
      </c>
      <c r="B72" s="26"/>
      <c r="C72" s="26"/>
      <c r="D72" s="128">
        <v>7737</v>
      </c>
      <c r="E72" s="132"/>
      <c r="F72" s="79"/>
      <c r="G72" s="128">
        <v>0</v>
      </c>
      <c r="H72" s="132"/>
      <c r="I72" s="74"/>
      <c r="J72" s="128">
        <v>300</v>
      </c>
      <c r="K72" s="132"/>
      <c r="L72" s="58"/>
      <c r="M72" s="128">
        <f t="shared" si="61"/>
        <v>8037</v>
      </c>
      <c r="N72" s="132"/>
    </row>
    <row r="73" spans="1:14" ht="15.5" x14ac:dyDescent="0.35">
      <c r="A73" s="25" t="s">
        <v>53</v>
      </c>
      <c r="B73" s="26"/>
      <c r="C73" s="26"/>
      <c r="D73" s="128">
        <v>7900</v>
      </c>
      <c r="E73" s="132"/>
      <c r="F73" s="79"/>
      <c r="G73" s="128">
        <v>0</v>
      </c>
      <c r="H73" s="132"/>
      <c r="I73" s="74"/>
      <c r="J73" s="128">
        <v>250</v>
      </c>
      <c r="K73" s="132"/>
      <c r="L73" s="58"/>
      <c r="M73" s="128">
        <f t="shared" si="61"/>
        <v>8150</v>
      </c>
      <c r="N73" s="132"/>
    </row>
    <row r="74" spans="1:14" ht="15.5" x14ac:dyDescent="0.35">
      <c r="A74" s="25"/>
      <c r="B74" s="26"/>
      <c r="C74" s="26"/>
      <c r="D74" s="128"/>
      <c r="E74" s="132"/>
      <c r="F74" s="79"/>
      <c r="G74" s="128"/>
      <c r="H74" s="132"/>
      <c r="I74" s="74"/>
      <c r="J74" s="128"/>
      <c r="K74" s="132"/>
      <c r="L74" s="58"/>
      <c r="M74" s="128"/>
      <c r="N74" s="132"/>
    </row>
    <row r="75" spans="1:14" ht="15.5" x14ac:dyDescent="0.35">
      <c r="A75" s="80" t="s">
        <v>54</v>
      </c>
      <c r="B75" s="26"/>
      <c r="C75" s="26"/>
      <c r="D75" s="128"/>
      <c r="E75" s="132"/>
      <c r="F75" s="79"/>
      <c r="G75" s="128"/>
      <c r="H75" s="132"/>
      <c r="I75" s="74"/>
      <c r="J75" s="128"/>
      <c r="K75" s="132"/>
      <c r="L75" s="58"/>
      <c r="M75" s="128"/>
      <c r="N75" s="132"/>
    </row>
    <row r="76" spans="1:14" ht="15.5" x14ac:dyDescent="0.35">
      <c r="A76" s="25" t="s">
        <v>46</v>
      </c>
      <c r="B76" s="26"/>
      <c r="C76" s="26"/>
      <c r="D76" s="128">
        <v>47735</v>
      </c>
      <c r="E76" s="132"/>
      <c r="F76" s="79"/>
      <c r="G76" s="128">
        <v>0</v>
      </c>
      <c r="H76" s="132"/>
      <c r="I76" s="74"/>
      <c r="J76" s="128">
        <v>-1400</v>
      </c>
      <c r="K76" s="132"/>
      <c r="L76" s="58"/>
      <c r="M76" s="128">
        <f t="shared" ref="M76:M79" si="62">D76+J76</f>
        <v>46335</v>
      </c>
      <c r="N76" s="132"/>
    </row>
    <row r="77" spans="1:14" ht="15.5" x14ac:dyDescent="0.35">
      <c r="A77" s="25" t="s">
        <v>50</v>
      </c>
      <c r="B77" s="26"/>
      <c r="C77" s="26"/>
      <c r="D77" s="128">
        <v>35021</v>
      </c>
      <c r="E77" s="132"/>
      <c r="F77" s="79"/>
      <c r="G77" s="128">
        <v>0</v>
      </c>
      <c r="H77" s="132"/>
      <c r="I77" s="74"/>
      <c r="J77" s="128">
        <v>2595</v>
      </c>
      <c r="K77" s="132"/>
      <c r="L77" s="58"/>
      <c r="M77" s="128">
        <f t="shared" si="62"/>
        <v>37616</v>
      </c>
      <c r="N77" s="132"/>
    </row>
    <row r="78" spans="1:14" ht="15.5" x14ac:dyDescent="0.35">
      <c r="A78" s="25" t="s">
        <v>51</v>
      </c>
      <c r="B78" s="26"/>
      <c r="C78" s="26"/>
      <c r="D78" s="128">
        <v>37885</v>
      </c>
      <c r="E78" s="132"/>
      <c r="F78" s="79"/>
      <c r="G78" s="128">
        <v>0</v>
      </c>
      <c r="H78" s="132"/>
      <c r="I78" s="74"/>
      <c r="J78" s="128">
        <v>-150</v>
      </c>
      <c r="K78" s="132"/>
      <c r="L78" s="58"/>
      <c r="M78" s="128">
        <f t="shared" si="62"/>
        <v>37735</v>
      </c>
      <c r="N78" s="132"/>
    </row>
    <row r="79" spans="1:14" ht="15.5" x14ac:dyDescent="0.35">
      <c r="A79" s="25" t="s">
        <v>52</v>
      </c>
      <c r="B79" s="26"/>
      <c r="C79" s="26"/>
      <c r="D79" s="128">
        <v>28347</v>
      </c>
      <c r="E79" s="132"/>
      <c r="F79" s="79"/>
      <c r="G79" s="128">
        <v>0</v>
      </c>
      <c r="H79" s="132"/>
      <c r="I79" s="74"/>
      <c r="J79" s="128">
        <v>-2000</v>
      </c>
      <c r="K79" s="132"/>
      <c r="L79" s="58"/>
      <c r="M79" s="128">
        <f t="shared" si="62"/>
        <v>26347</v>
      </c>
      <c r="N79" s="132"/>
    </row>
    <row r="80" spans="1:14" ht="15.5" x14ac:dyDescent="0.35">
      <c r="A80" s="25"/>
      <c r="B80" s="26"/>
      <c r="C80" s="26"/>
      <c r="D80" s="128"/>
      <c r="E80" s="132"/>
      <c r="F80" s="79"/>
      <c r="G80" s="128"/>
      <c r="H80" s="132"/>
      <c r="I80" s="74"/>
      <c r="J80" s="128"/>
      <c r="K80" s="132"/>
      <c r="L80" s="58"/>
      <c r="M80" s="128"/>
      <c r="N80" s="132"/>
    </row>
    <row r="81" spans="1:14" ht="15.5" x14ac:dyDescent="0.35">
      <c r="A81" s="80" t="s">
        <v>55</v>
      </c>
      <c r="B81" s="26"/>
      <c r="C81" s="26"/>
      <c r="D81" s="128"/>
      <c r="E81" s="132"/>
      <c r="F81" s="79"/>
      <c r="G81" s="128"/>
      <c r="H81" s="132"/>
      <c r="I81" s="74"/>
      <c r="J81" s="128"/>
      <c r="K81" s="132"/>
      <c r="L81" s="58"/>
      <c r="M81" s="128"/>
      <c r="N81" s="132"/>
    </row>
    <row r="82" spans="1:14" ht="15.5" x14ac:dyDescent="0.35">
      <c r="A82" s="25" t="s">
        <v>46</v>
      </c>
      <c r="B82" s="26"/>
      <c r="C82" s="26"/>
      <c r="D82" s="128">
        <v>11449</v>
      </c>
      <c r="E82" s="132"/>
      <c r="F82" s="79"/>
      <c r="G82" s="128">
        <v>0</v>
      </c>
      <c r="H82" s="132"/>
      <c r="I82" s="74"/>
      <c r="J82" s="128">
        <v>500</v>
      </c>
      <c r="K82" s="132"/>
      <c r="L82" s="58"/>
      <c r="M82" s="128">
        <f t="shared" ref="M82:M84" si="63">D82+J82</f>
        <v>11949</v>
      </c>
      <c r="N82" s="132"/>
    </row>
    <row r="83" spans="1:14" ht="15.5" x14ac:dyDescent="0.35">
      <c r="A83" s="25" t="s">
        <v>50</v>
      </c>
      <c r="B83" s="26"/>
      <c r="C83" s="26"/>
      <c r="D83" s="128">
        <v>9592</v>
      </c>
      <c r="E83" s="132"/>
      <c r="F83" s="79"/>
      <c r="G83" s="128">
        <v>0</v>
      </c>
      <c r="H83" s="132"/>
      <c r="I83" s="74"/>
      <c r="J83" s="128">
        <v>420</v>
      </c>
      <c r="K83" s="132"/>
      <c r="L83" s="58"/>
      <c r="M83" s="128">
        <f t="shared" si="63"/>
        <v>10012</v>
      </c>
      <c r="N83" s="132"/>
    </row>
    <row r="84" spans="1:14" ht="15.5" x14ac:dyDescent="0.35">
      <c r="A84" s="25" t="s">
        <v>51</v>
      </c>
      <c r="B84" s="26"/>
      <c r="C84" s="26"/>
      <c r="D84" s="128">
        <v>750</v>
      </c>
      <c r="E84" s="132"/>
      <c r="F84" s="79"/>
      <c r="G84" s="128">
        <v>0</v>
      </c>
      <c r="H84" s="132"/>
      <c r="I84" s="74"/>
      <c r="J84" s="128">
        <v>62</v>
      </c>
      <c r="K84" s="132"/>
      <c r="L84" s="58"/>
      <c r="M84" s="128">
        <f t="shared" si="63"/>
        <v>812</v>
      </c>
      <c r="N84" s="132"/>
    </row>
    <row r="85" spans="1:14" ht="15.5" x14ac:dyDescent="0.35">
      <c r="A85" s="25"/>
      <c r="B85" s="26"/>
      <c r="C85" s="26"/>
      <c r="D85" s="128"/>
      <c r="E85" s="132"/>
      <c r="F85" s="79"/>
      <c r="G85" s="128"/>
      <c r="H85" s="132"/>
      <c r="I85" s="74"/>
      <c r="J85" s="128"/>
      <c r="K85" s="132"/>
      <c r="L85" s="58"/>
      <c r="M85" s="128"/>
      <c r="N85" s="132"/>
    </row>
    <row r="86" spans="1:14" ht="15.5" x14ac:dyDescent="0.35">
      <c r="A86" s="80" t="s">
        <v>56</v>
      </c>
      <c r="B86" s="26"/>
      <c r="C86" s="26"/>
      <c r="D86" s="128"/>
      <c r="E86" s="132"/>
      <c r="F86" s="79"/>
      <c r="G86" s="128"/>
      <c r="H86" s="132"/>
      <c r="I86" s="74"/>
      <c r="J86" s="128"/>
      <c r="K86" s="132"/>
      <c r="L86" s="58"/>
      <c r="M86" s="128"/>
      <c r="N86" s="132"/>
    </row>
    <row r="87" spans="1:14" ht="15.5" x14ac:dyDescent="0.35">
      <c r="A87" s="25" t="s">
        <v>46</v>
      </c>
      <c r="B87" s="26"/>
      <c r="C87" s="26"/>
      <c r="D87" s="128">
        <v>83686</v>
      </c>
      <c r="E87" s="132"/>
      <c r="F87" s="79"/>
      <c r="G87" s="128">
        <v>0</v>
      </c>
      <c r="H87" s="132"/>
      <c r="I87" s="74"/>
      <c r="J87" s="128">
        <v>500</v>
      </c>
      <c r="K87" s="132"/>
      <c r="L87" s="58"/>
      <c r="M87" s="128">
        <f t="shared" ref="M87:M91" si="64">D87+J87</f>
        <v>84186</v>
      </c>
      <c r="N87" s="132"/>
    </row>
    <row r="88" spans="1:14" ht="15.5" x14ac:dyDescent="0.35">
      <c r="A88" s="25" t="s">
        <v>50</v>
      </c>
      <c r="B88" s="26"/>
      <c r="C88" s="26"/>
      <c r="D88" s="128">
        <v>134054</v>
      </c>
      <c r="E88" s="132"/>
      <c r="F88" s="79"/>
      <c r="G88" s="128">
        <v>0</v>
      </c>
      <c r="H88" s="132"/>
      <c r="I88" s="74"/>
      <c r="J88" s="128">
        <v>-10530</v>
      </c>
      <c r="K88" s="132"/>
      <c r="L88" s="58"/>
      <c r="M88" s="128">
        <f t="shared" si="64"/>
        <v>123524</v>
      </c>
      <c r="N88" s="132"/>
    </row>
    <row r="89" spans="1:14" ht="15.5" x14ac:dyDescent="0.35">
      <c r="A89" s="25" t="s">
        <v>51</v>
      </c>
      <c r="B89" s="26"/>
      <c r="C89" s="26"/>
      <c r="D89" s="128">
        <v>151355</v>
      </c>
      <c r="E89" s="132"/>
      <c r="F89" s="79"/>
      <c r="G89" s="128">
        <v>0</v>
      </c>
      <c r="H89" s="132"/>
      <c r="I89" s="74"/>
      <c r="J89" s="128">
        <v>3400</v>
      </c>
      <c r="K89" s="132"/>
      <c r="L89" s="58"/>
      <c r="M89" s="128">
        <f t="shared" si="64"/>
        <v>154755</v>
      </c>
      <c r="N89" s="132"/>
    </row>
    <row r="90" spans="1:14" ht="15.5" x14ac:dyDescent="0.35">
      <c r="A90" s="25" t="s">
        <v>52</v>
      </c>
      <c r="B90" s="26"/>
      <c r="C90" s="26"/>
      <c r="D90" s="128">
        <v>100130</v>
      </c>
      <c r="E90" s="132"/>
      <c r="F90" s="79"/>
      <c r="G90" s="128">
        <v>0</v>
      </c>
      <c r="H90" s="132"/>
      <c r="I90" s="74"/>
      <c r="J90" s="128">
        <v>-7000</v>
      </c>
      <c r="K90" s="132"/>
      <c r="L90" s="58"/>
      <c r="M90" s="128">
        <f t="shared" si="64"/>
        <v>93130</v>
      </c>
      <c r="N90" s="132"/>
    </row>
    <row r="91" spans="1:14" ht="15.5" x14ac:dyDescent="0.35">
      <c r="A91" s="25" t="s">
        <v>53</v>
      </c>
      <c r="B91" s="26"/>
      <c r="C91" s="26"/>
      <c r="D91" s="128">
        <v>45000</v>
      </c>
      <c r="E91" s="132"/>
      <c r="F91" s="79"/>
      <c r="G91" s="128">
        <v>0</v>
      </c>
      <c r="H91" s="132"/>
      <c r="I91" s="74"/>
      <c r="J91" s="128">
        <v>-2500</v>
      </c>
      <c r="K91" s="132"/>
      <c r="L91" s="58"/>
      <c r="M91" s="128">
        <f t="shared" si="64"/>
        <v>42500</v>
      </c>
      <c r="N91" s="132"/>
    </row>
    <row r="92" spans="1:14" ht="15.5" x14ac:dyDescent="0.35">
      <c r="A92" s="25"/>
      <c r="B92" s="26"/>
      <c r="C92" s="26"/>
      <c r="D92" s="128"/>
      <c r="E92" s="132"/>
      <c r="F92" s="79"/>
      <c r="G92" s="128"/>
      <c r="H92" s="132"/>
      <c r="I92" s="74"/>
      <c r="J92" s="128"/>
      <c r="K92" s="132"/>
      <c r="L92" s="58"/>
      <c r="M92" s="128"/>
      <c r="N92" s="132"/>
    </row>
    <row r="93" spans="1:14" ht="15.5" x14ac:dyDescent="0.35">
      <c r="A93" s="25"/>
      <c r="B93" s="26"/>
      <c r="C93" s="26"/>
      <c r="D93" s="128"/>
      <c r="E93" s="132"/>
      <c r="F93" s="79"/>
      <c r="G93" s="128"/>
      <c r="H93" s="132"/>
      <c r="I93" s="74"/>
      <c r="J93" s="128"/>
      <c r="K93" s="132"/>
      <c r="L93" s="58"/>
      <c r="M93" s="128"/>
      <c r="N93" s="132"/>
    </row>
    <row r="94" spans="1:14" ht="15.5" x14ac:dyDescent="0.35">
      <c r="A94" s="42" t="s">
        <v>37</v>
      </c>
      <c r="B94" s="26"/>
      <c r="C94" s="26"/>
      <c r="D94" s="134"/>
      <c r="E94" s="141"/>
      <c r="F94" s="72"/>
      <c r="G94" s="134"/>
      <c r="H94" s="135"/>
      <c r="I94" s="75"/>
      <c r="J94" s="134"/>
      <c r="K94" s="135"/>
      <c r="L94" s="58"/>
      <c r="M94" s="134"/>
      <c r="N94" s="135"/>
    </row>
    <row r="95" spans="1:14" ht="15.5" x14ac:dyDescent="0.35">
      <c r="A95" s="42" t="s">
        <v>38</v>
      </c>
      <c r="B95" s="26"/>
      <c r="C95" s="26"/>
      <c r="D95" s="140"/>
      <c r="E95" s="141"/>
      <c r="F95" s="72"/>
      <c r="G95" s="140"/>
      <c r="H95" s="149"/>
      <c r="I95" s="76"/>
      <c r="J95" s="140"/>
      <c r="K95" s="141"/>
      <c r="L95" s="58"/>
      <c r="M95" s="140"/>
      <c r="N95" s="141"/>
    </row>
    <row r="96" spans="1:14" ht="15.5" x14ac:dyDescent="0.35">
      <c r="A96" s="82" t="s">
        <v>39</v>
      </c>
      <c r="B96" s="26"/>
      <c r="C96" s="26"/>
      <c r="D96" s="130"/>
      <c r="E96" s="133"/>
      <c r="F96" s="72"/>
      <c r="G96" s="130"/>
      <c r="H96" s="131"/>
      <c r="I96" s="76"/>
      <c r="J96" s="130"/>
      <c r="K96" s="133"/>
      <c r="L96" s="58"/>
      <c r="M96" s="130"/>
      <c r="N96" s="133"/>
    </row>
    <row r="97" spans="1:14" ht="15.5" hidden="1" x14ac:dyDescent="0.35">
      <c r="A97" s="25" t="s">
        <v>57</v>
      </c>
      <c r="B97" s="26"/>
      <c r="C97" s="26"/>
      <c r="D97" s="130">
        <v>153.69999999999999</v>
      </c>
      <c r="E97" s="133"/>
      <c r="F97" s="72"/>
      <c r="G97" s="130">
        <v>150.4</v>
      </c>
      <c r="H97" s="131"/>
      <c r="I97" s="76"/>
      <c r="J97" s="130"/>
      <c r="K97" s="133"/>
      <c r="L97" s="58"/>
      <c r="M97" s="130"/>
      <c r="N97" s="133"/>
    </row>
    <row r="98" spans="1:14" ht="15.5" hidden="1" x14ac:dyDescent="0.35">
      <c r="A98" s="25" t="s">
        <v>58</v>
      </c>
      <c r="B98" s="26"/>
      <c r="C98" s="26"/>
      <c r="D98" s="130">
        <v>8.1999999999999993</v>
      </c>
      <c r="E98" s="133"/>
      <c r="F98" s="72"/>
      <c r="G98" s="130">
        <v>11.5</v>
      </c>
      <c r="H98" s="131"/>
      <c r="I98" s="76"/>
      <c r="J98" s="130"/>
      <c r="K98" s="133"/>
      <c r="L98" s="58"/>
      <c r="M98" s="130"/>
      <c r="N98" s="133"/>
    </row>
    <row r="99" spans="1:14" ht="15.5" x14ac:dyDescent="0.35">
      <c r="A99" s="25" t="s">
        <v>46</v>
      </c>
      <c r="B99" s="26"/>
      <c r="C99" s="26"/>
      <c r="D99" s="130">
        <v>713.3</v>
      </c>
      <c r="E99" s="131"/>
      <c r="F99" s="72"/>
      <c r="G99" s="128"/>
      <c r="H99" s="129"/>
      <c r="I99" s="76"/>
      <c r="J99" s="130">
        <v>5.8</v>
      </c>
      <c r="K99" s="131"/>
      <c r="L99" s="58"/>
      <c r="M99" s="130">
        <f>D99+J99</f>
        <v>719.09999999999991</v>
      </c>
      <c r="N99" s="131"/>
    </row>
    <row r="100" spans="1:14" ht="15.5" x14ac:dyDescent="0.35">
      <c r="A100" s="25" t="s">
        <v>50</v>
      </c>
      <c r="B100" s="26"/>
      <c r="C100" s="26"/>
      <c r="D100" s="130">
        <v>685.9</v>
      </c>
      <c r="E100" s="131"/>
      <c r="F100" s="72"/>
      <c r="G100" s="128"/>
      <c r="H100" s="129"/>
      <c r="I100" s="76"/>
      <c r="J100" s="130">
        <v>-9</v>
      </c>
      <c r="K100" s="131"/>
      <c r="L100" s="58"/>
      <c r="M100" s="130">
        <f t="shared" ref="M100:M101" si="65">D100+J100</f>
        <v>676.9</v>
      </c>
      <c r="N100" s="131"/>
    </row>
    <row r="101" spans="1:14" ht="15.5" x14ac:dyDescent="0.35">
      <c r="A101" s="25" t="s">
        <v>51</v>
      </c>
      <c r="B101" s="26"/>
      <c r="C101" s="26"/>
      <c r="D101" s="130">
        <v>609.6</v>
      </c>
      <c r="E101" s="131"/>
      <c r="F101" s="72"/>
      <c r="G101" s="128"/>
      <c r="H101" s="129"/>
      <c r="I101" s="76"/>
      <c r="J101" s="130">
        <v>8</v>
      </c>
      <c r="K101" s="131"/>
      <c r="L101" s="58"/>
      <c r="M101" s="130">
        <f t="shared" si="65"/>
        <v>617.6</v>
      </c>
      <c r="N101" s="131"/>
    </row>
    <row r="102" spans="1:14" ht="15.5" x14ac:dyDescent="0.35">
      <c r="A102" s="32"/>
      <c r="B102" s="33"/>
      <c r="C102" s="33"/>
      <c r="D102" s="145"/>
      <c r="E102" s="146"/>
      <c r="F102" s="73"/>
      <c r="G102" s="145"/>
      <c r="H102" s="146"/>
      <c r="I102" s="77"/>
      <c r="J102" s="138"/>
      <c r="K102" s="139"/>
      <c r="L102" s="78"/>
      <c r="M102" s="138"/>
      <c r="N102" s="139"/>
    </row>
    <row r="104" spans="1:14" ht="13.5" customHeight="1" x14ac:dyDescent="0.35"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</row>
  </sheetData>
  <mergeCells count="199">
    <mergeCell ref="V1:W2"/>
    <mergeCell ref="D2:E2"/>
    <mergeCell ref="J2:K2"/>
    <mergeCell ref="M2:N2"/>
    <mergeCell ref="D1:E1"/>
    <mergeCell ref="J1:K1"/>
    <mergeCell ref="M1:N1"/>
    <mergeCell ref="R1:S2"/>
    <mergeCell ref="G1:H1"/>
    <mergeCell ref="G2:H2"/>
    <mergeCell ref="D30:E30"/>
    <mergeCell ref="J30:K30"/>
    <mergeCell ref="M30:N30"/>
    <mergeCell ref="G30:H30"/>
    <mergeCell ref="D31:E31"/>
    <mergeCell ref="J31:K31"/>
    <mergeCell ref="M31:N31"/>
    <mergeCell ref="G31:H31"/>
    <mergeCell ref="T1:U2"/>
    <mergeCell ref="D102:E102"/>
    <mergeCell ref="D95:E95"/>
    <mergeCell ref="D98:E98"/>
    <mergeCell ref="D94:E94"/>
    <mergeCell ref="M94:N94"/>
    <mergeCell ref="D97:E97"/>
    <mergeCell ref="D60:E60"/>
    <mergeCell ref="D57:E57"/>
    <mergeCell ref="D58:E58"/>
    <mergeCell ref="M57:N57"/>
    <mergeCell ref="M58:N58"/>
    <mergeCell ref="D61:E61"/>
    <mergeCell ref="J60:K60"/>
    <mergeCell ref="J61:K61"/>
    <mergeCell ref="M60:N60"/>
    <mergeCell ref="M61:N61"/>
    <mergeCell ref="D62:E62"/>
    <mergeCell ref="D63:E63"/>
    <mergeCell ref="G95:H95"/>
    <mergeCell ref="G94:H94"/>
    <mergeCell ref="G60:H60"/>
    <mergeCell ref="J57:K57"/>
    <mergeCell ref="J58:K58"/>
    <mergeCell ref="G102:H102"/>
    <mergeCell ref="G57:H57"/>
    <mergeCell ref="G58:H58"/>
    <mergeCell ref="G61:H61"/>
    <mergeCell ref="G78:H78"/>
    <mergeCell ref="G79:H79"/>
    <mergeCell ref="G80:H80"/>
    <mergeCell ref="G81:H81"/>
    <mergeCell ref="G82:H82"/>
    <mergeCell ref="G83:H83"/>
    <mergeCell ref="J62:K62"/>
    <mergeCell ref="J63:K63"/>
    <mergeCell ref="J64:K64"/>
    <mergeCell ref="J65:K65"/>
    <mergeCell ref="J67:K67"/>
    <mergeCell ref="D70:E70"/>
    <mergeCell ref="D93:E93"/>
    <mergeCell ref="G62:H62"/>
    <mergeCell ref="G63:H63"/>
    <mergeCell ref="G64:H64"/>
    <mergeCell ref="G65:H65"/>
    <mergeCell ref="G67:H67"/>
    <mergeCell ref="G68:H68"/>
    <mergeCell ref="G69:H69"/>
    <mergeCell ref="G70:H70"/>
    <mergeCell ref="G93:H93"/>
    <mergeCell ref="D74:E74"/>
    <mergeCell ref="D64:E64"/>
    <mergeCell ref="D65:E65"/>
    <mergeCell ref="D67:E67"/>
    <mergeCell ref="D68:E68"/>
    <mergeCell ref="D69:E69"/>
    <mergeCell ref="D80:E80"/>
    <mergeCell ref="D81:E81"/>
    <mergeCell ref="M62:N62"/>
    <mergeCell ref="M63:N63"/>
    <mergeCell ref="M64:N64"/>
    <mergeCell ref="M65:N65"/>
    <mergeCell ref="M67:N67"/>
    <mergeCell ref="M68:N68"/>
    <mergeCell ref="M69:N69"/>
    <mergeCell ref="M70:N70"/>
    <mergeCell ref="M93:N93"/>
    <mergeCell ref="J102:K102"/>
    <mergeCell ref="M95:N95"/>
    <mergeCell ref="M97:N97"/>
    <mergeCell ref="M98:N98"/>
    <mergeCell ref="M102:N102"/>
    <mergeCell ref="J99:K99"/>
    <mergeCell ref="J100:K100"/>
    <mergeCell ref="J101:K101"/>
    <mergeCell ref="M99:N99"/>
    <mergeCell ref="M100:N100"/>
    <mergeCell ref="J95:K95"/>
    <mergeCell ref="J97:K97"/>
    <mergeCell ref="J98:K98"/>
    <mergeCell ref="M101:N101"/>
    <mergeCell ref="D82:E82"/>
    <mergeCell ref="M71:N71"/>
    <mergeCell ref="M72:N72"/>
    <mergeCell ref="M73:N73"/>
    <mergeCell ref="M74:N74"/>
    <mergeCell ref="D92:E92"/>
    <mergeCell ref="G71:H71"/>
    <mergeCell ref="G72:H72"/>
    <mergeCell ref="G73:H73"/>
    <mergeCell ref="G74:H74"/>
    <mergeCell ref="G92:H92"/>
    <mergeCell ref="D83:E83"/>
    <mergeCell ref="D84:E84"/>
    <mergeCell ref="G75:H75"/>
    <mergeCell ref="G76:H76"/>
    <mergeCell ref="G77:H77"/>
    <mergeCell ref="D71:E71"/>
    <mergeCell ref="D72:E72"/>
    <mergeCell ref="D73:E73"/>
    <mergeCell ref="J71:K71"/>
    <mergeCell ref="J72:K72"/>
    <mergeCell ref="J73:K73"/>
    <mergeCell ref="J80:K80"/>
    <mergeCell ref="J81:K81"/>
    <mergeCell ref="D66:E66"/>
    <mergeCell ref="G66:H66"/>
    <mergeCell ref="J66:K66"/>
    <mergeCell ref="M66:N66"/>
    <mergeCell ref="D75:E75"/>
    <mergeCell ref="D76:E76"/>
    <mergeCell ref="D77:E77"/>
    <mergeCell ref="D78:E78"/>
    <mergeCell ref="D79:E79"/>
    <mergeCell ref="J68:K68"/>
    <mergeCell ref="J69:K69"/>
    <mergeCell ref="J70:K70"/>
    <mergeCell ref="J74:K74"/>
    <mergeCell ref="J75:K75"/>
    <mergeCell ref="J76:K76"/>
    <mergeCell ref="J77:K77"/>
    <mergeCell ref="J78:K78"/>
    <mergeCell ref="J79:K79"/>
    <mergeCell ref="J82:K82"/>
    <mergeCell ref="J83:K83"/>
    <mergeCell ref="M80:N80"/>
    <mergeCell ref="M81:N81"/>
    <mergeCell ref="M82:N82"/>
    <mergeCell ref="M83:N83"/>
    <mergeCell ref="M75:N75"/>
    <mergeCell ref="M76:N76"/>
    <mergeCell ref="M77:N77"/>
    <mergeCell ref="M78:N78"/>
    <mergeCell ref="M79:N79"/>
    <mergeCell ref="G85:H85"/>
    <mergeCell ref="G86:H86"/>
    <mergeCell ref="G87:H87"/>
    <mergeCell ref="G88:H88"/>
    <mergeCell ref="G89:H89"/>
    <mergeCell ref="G90:H90"/>
    <mergeCell ref="G91:H91"/>
    <mergeCell ref="M84:N84"/>
    <mergeCell ref="D85:E85"/>
    <mergeCell ref="D86:E86"/>
    <mergeCell ref="D87:E87"/>
    <mergeCell ref="D88:E88"/>
    <mergeCell ref="J85:K85"/>
    <mergeCell ref="J86:K86"/>
    <mergeCell ref="J87:K87"/>
    <mergeCell ref="J88:K88"/>
    <mergeCell ref="M85:N85"/>
    <mergeCell ref="M86:N86"/>
    <mergeCell ref="M87:N87"/>
    <mergeCell ref="M88:N88"/>
    <mergeCell ref="G84:H84"/>
    <mergeCell ref="J84:K84"/>
    <mergeCell ref="J89:K89"/>
    <mergeCell ref="J90:K90"/>
    <mergeCell ref="G99:H99"/>
    <mergeCell ref="G100:H100"/>
    <mergeCell ref="G101:H101"/>
    <mergeCell ref="D99:E99"/>
    <mergeCell ref="D100:E100"/>
    <mergeCell ref="D101:E101"/>
    <mergeCell ref="M89:N89"/>
    <mergeCell ref="M90:N90"/>
    <mergeCell ref="M91:N91"/>
    <mergeCell ref="D96:E96"/>
    <mergeCell ref="G96:H96"/>
    <mergeCell ref="J96:K96"/>
    <mergeCell ref="M96:N96"/>
    <mergeCell ref="D89:E89"/>
    <mergeCell ref="D90:E90"/>
    <mergeCell ref="D91:E91"/>
    <mergeCell ref="M92:N92"/>
    <mergeCell ref="J94:K94"/>
    <mergeCell ref="J93:K93"/>
    <mergeCell ref="J92:K92"/>
    <mergeCell ref="J91:K91"/>
    <mergeCell ref="G98:H98"/>
    <mergeCell ref="G97:H9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workbookViewId="0">
      <selection activeCell="D36" sqref="D36"/>
    </sheetView>
  </sheetViews>
  <sheetFormatPr defaultRowHeight="14.5" x14ac:dyDescent="0.35"/>
  <cols>
    <col min="1" max="1" width="2.54296875" customWidth="1"/>
    <col min="2" max="2" width="47.7265625" customWidth="1"/>
    <col min="3" max="5" width="20.7265625" customWidth="1"/>
    <col min="7" max="8" width="9.1796875" hidden="1" customWidth="1"/>
    <col min="9" max="9" width="0" style="19" hidden="1" customWidth="1"/>
    <col min="10" max="10" width="9.81640625" style="19" hidden="1" customWidth="1"/>
    <col min="11" max="11" width="11.54296875" style="19" hidden="1" customWidth="1"/>
    <col min="12" max="12" width="0" style="19" hidden="1" customWidth="1"/>
    <col min="13" max="13" width="11.54296875" style="19" hidden="1" customWidth="1"/>
    <col min="14" max="21" width="9.1796875" style="19"/>
  </cols>
  <sheetData>
    <row r="1" spans="1:13" x14ac:dyDescent="0.35">
      <c r="A1" t="s">
        <v>59</v>
      </c>
      <c r="M1" s="19" t="s">
        <v>60</v>
      </c>
    </row>
    <row r="2" spans="1:13" x14ac:dyDescent="0.35">
      <c r="A2" t="s">
        <v>61</v>
      </c>
    </row>
    <row r="6" spans="1:13" x14ac:dyDescent="0.35">
      <c r="A6" s="85"/>
      <c r="B6" s="86"/>
      <c r="C6" s="86"/>
      <c r="D6" s="86"/>
      <c r="E6" s="87"/>
    </row>
    <row r="7" spans="1:13" ht="18" x14ac:dyDescent="0.4">
      <c r="A7" s="88"/>
      <c r="B7" s="89" t="s">
        <v>62</v>
      </c>
      <c r="C7" s="90"/>
      <c r="D7" s="126"/>
      <c r="E7" s="91"/>
    </row>
    <row r="8" spans="1:13" x14ac:dyDescent="0.35">
      <c r="A8" s="92"/>
      <c r="B8" s="93"/>
      <c r="C8" s="94"/>
      <c r="D8" s="93"/>
      <c r="E8" s="95"/>
    </row>
    <row r="9" spans="1:13" x14ac:dyDescent="0.35">
      <c r="A9" s="96"/>
      <c r="B9" s="97"/>
      <c r="C9" s="98" t="s">
        <v>63</v>
      </c>
      <c r="D9" s="99" t="s">
        <v>63</v>
      </c>
      <c r="E9" s="99" t="s">
        <v>80</v>
      </c>
    </row>
    <row r="10" spans="1:13" ht="18.5" x14ac:dyDescent="0.45">
      <c r="A10" s="100"/>
      <c r="B10" s="97"/>
      <c r="C10" s="124" t="s">
        <v>78</v>
      </c>
      <c r="D10" s="125" t="s">
        <v>85</v>
      </c>
      <c r="E10" s="125" t="s">
        <v>81</v>
      </c>
      <c r="H10" t="s">
        <v>64</v>
      </c>
    </row>
    <row r="11" spans="1:13" hidden="1" x14ac:dyDescent="0.35">
      <c r="A11" s="96"/>
      <c r="B11" s="97"/>
      <c r="C11" s="102"/>
      <c r="D11" s="101"/>
      <c r="E11" s="101"/>
    </row>
    <row r="12" spans="1:13" x14ac:dyDescent="0.35">
      <c r="A12" s="96"/>
      <c r="B12" s="103" t="s">
        <v>48</v>
      </c>
      <c r="C12" s="102"/>
      <c r="D12" s="101"/>
      <c r="E12" s="101"/>
    </row>
    <row r="13" spans="1:13" hidden="1" x14ac:dyDescent="0.35">
      <c r="A13" s="104"/>
      <c r="B13" s="105" t="s">
        <v>49</v>
      </c>
      <c r="C13" s="106" t="s">
        <v>65</v>
      </c>
      <c r="D13" s="107"/>
      <c r="E13" s="107"/>
      <c r="G13">
        <v>43545</v>
      </c>
      <c r="H13">
        <v>43354</v>
      </c>
    </row>
    <row r="14" spans="1:13" x14ac:dyDescent="0.35">
      <c r="A14" s="104"/>
      <c r="B14" s="105" t="s">
        <v>54</v>
      </c>
      <c r="C14" s="106" t="s">
        <v>66</v>
      </c>
      <c r="D14" s="107">
        <v>161969</v>
      </c>
      <c r="E14" s="127" t="s">
        <v>82</v>
      </c>
      <c r="G14">
        <v>163188</v>
      </c>
      <c r="H14">
        <v>161969</v>
      </c>
    </row>
    <row r="15" spans="1:13" x14ac:dyDescent="0.35">
      <c r="A15" s="104"/>
      <c r="B15" s="105" t="s">
        <v>55</v>
      </c>
      <c r="C15" s="106" t="s">
        <v>67</v>
      </c>
      <c r="D15" s="107">
        <v>22982</v>
      </c>
      <c r="E15" s="127" t="s">
        <v>83</v>
      </c>
      <c r="G15">
        <v>22861</v>
      </c>
      <c r="H15">
        <v>22982</v>
      </c>
    </row>
    <row r="16" spans="1:13" x14ac:dyDescent="0.35">
      <c r="A16" s="104"/>
      <c r="B16" s="105" t="s">
        <v>56</v>
      </c>
      <c r="C16" s="106" t="s">
        <v>68</v>
      </c>
      <c r="D16" s="107">
        <v>508326</v>
      </c>
      <c r="E16" s="127" t="s">
        <v>84</v>
      </c>
      <c r="G16">
        <v>514225</v>
      </c>
      <c r="H16">
        <v>508326</v>
      </c>
    </row>
    <row r="17" spans="1:13" x14ac:dyDescent="0.35">
      <c r="A17" s="104"/>
      <c r="B17" s="105"/>
      <c r="C17" s="108"/>
      <c r="D17" s="109"/>
      <c r="E17" s="109"/>
    </row>
    <row r="18" spans="1:13" x14ac:dyDescent="0.35">
      <c r="A18" s="96"/>
      <c r="B18" s="97"/>
      <c r="C18" s="98" t="s">
        <v>63</v>
      </c>
      <c r="D18" s="99" t="s">
        <v>63</v>
      </c>
      <c r="E18" s="99" t="s">
        <v>80</v>
      </c>
    </row>
    <row r="19" spans="1:13" x14ac:dyDescent="0.35">
      <c r="A19" s="96"/>
      <c r="B19" s="97"/>
      <c r="C19" s="124" t="s">
        <v>78</v>
      </c>
      <c r="D19" s="125" t="s">
        <v>79</v>
      </c>
      <c r="E19" s="125" t="s">
        <v>81</v>
      </c>
    </row>
    <row r="20" spans="1:13" x14ac:dyDescent="0.35">
      <c r="A20" s="96"/>
      <c r="B20" s="103" t="s">
        <v>29</v>
      </c>
      <c r="C20" s="110"/>
      <c r="D20" s="111"/>
      <c r="E20" s="111"/>
      <c r="M20" s="19" t="s">
        <v>69</v>
      </c>
    </row>
    <row r="21" spans="1:13" x14ac:dyDescent="0.35">
      <c r="A21" s="104"/>
      <c r="B21" s="105" t="s">
        <v>70</v>
      </c>
      <c r="C21" s="112">
        <v>475.9</v>
      </c>
      <c r="D21" s="113">
        <v>-3.7092260000000001</v>
      </c>
      <c r="E21" s="113">
        <f>C21+D21</f>
        <v>472.19077399999998</v>
      </c>
      <c r="G21" s="41">
        <f>E21-E22</f>
        <v>-15.935774999999978</v>
      </c>
      <c r="I21" s="114"/>
      <c r="J21" s="114"/>
      <c r="M21" s="19">
        <v>-475855321</v>
      </c>
    </row>
    <row r="22" spans="1:13" x14ac:dyDescent="0.35">
      <c r="A22" s="104"/>
      <c r="B22" s="105" t="s">
        <v>71</v>
      </c>
      <c r="C22" s="112">
        <v>475.9</v>
      </c>
      <c r="D22" s="113">
        <v>12.226549</v>
      </c>
      <c r="E22" s="113">
        <f>C22+D22</f>
        <v>488.12654899999995</v>
      </c>
      <c r="M22" s="19">
        <v>475855321</v>
      </c>
    </row>
    <row r="23" spans="1:13" hidden="1" x14ac:dyDescent="0.35">
      <c r="A23" s="104"/>
      <c r="B23" s="105"/>
      <c r="C23" s="115"/>
      <c r="D23" s="109"/>
      <c r="E23" s="109"/>
    </row>
    <row r="24" spans="1:13" hidden="1" x14ac:dyDescent="0.35">
      <c r="A24" s="96"/>
      <c r="B24" s="116"/>
      <c r="C24" s="117"/>
      <c r="D24" s="101"/>
      <c r="E24" s="101"/>
      <c r="M24" s="19" t="s">
        <v>72</v>
      </c>
    </row>
    <row r="25" spans="1:13" hidden="1" x14ac:dyDescent="0.35">
      <c r="A25" s="96"/>
      <c r="B25" s="103" t="s">
        <v>73</v>
      </c>
      <c r="C25" s="102"/>
      <c r="D25" s="101"/>
      <c r="E25" s="101"/>
      <c r="M25" s="19">
        <v>-30117121</v>
      </c>
    </row>
    <row r="26" spans="1:13" hidden="1" x14ac:dyDescent="0.35">
      <c r="A26" s="104"/>
      <c r="B26" s="105" t="s">
        <v>39</v>
      </c>
      <c r="C26" s="118" t="s">
        <v>74</v>
      </c>
      <c r="D26" s="109">
        <v>0</v>
      </c>
      <c r="E26" s="109"/>
      <c r="G26">
        <v>3183.6</v>
      </c>
      <c r="H26">
        <v>3154.7</v>
      </c>
      <c r="M26" s="19">
        <v>30117121</v>
      </c>
    </row>
    <row r="27" spans="1:13" hidden="1" x14ac:dyDescent="0.35">
      <c r="A27" s="104"/>
      <c r="B27" s="105"/>
      <c r="C27" s="118"/>
      <c r="D27" s="109"/>
      <c r="E27" s="109"/>
    </row>
    <row r="28" spans="1:13" hidden="1" x14ac:dyDescent="0.35">
      <c r="A28" s="96"/>
      <c r="B28" s="97"/>
      <c r="C28" s="119"/>
      <c r="D28" s="101"/>
      <c r="E28" s="101"/>
    </row>
    <row r="29" spans="1:13" hidden="1" x14ac:dyDescent="0.35">
      <c r="A29" s="96"/>
      <c r="B29" s="103" t="s">
        <v>75</v>
      </c>
      <c r="C29" s="119"/>
      <c r="D29" s="101"/>
      <c r="E29" s="101"/>
    </row>
    <row r="30" spans="1:13" hidden="1" x14ac:dyDescent="0.35">
      <c r="A30" s="104"/>
      <c r="B30" s="105" t="s">
        <v>76</v>
      </c>
      <c r="C30" s="118">
        <v>51.8</v>
      </c>
      <c r="D30" s="109">
        <v>0</v>
      </c>
      <c r="E30" s="109"/>
    </row>
    <row r="31" spans="1:13" hidden="1" x14ac:dyDescent="0.35">
      <c r="A31" s="104"/>
      <c r="B31" s="105"/>
      <c r="C31" s="118"/>
      <c r="D31" s="109"/>
      <c r="E31" s="109"/>
    </row>
    <row r="32" spans="1:13" x14ac:dyDescent="0.35">
      <c r="A32" s="120"/>
      <c r="B32" s="121"/>
      <c r="C32" s="122"/>
      <c r="D32" s="123"/>
      <c r="E32" s="123"/>
    </row>
    <row r="34" spans="2:5" x14ac:dyDescent="0.35">
      <c r="B34" t="s">
        <v>77</v>
      </c>
    </row>
    <row r="35" spans="2:5" x14ac:dyDescent="0.35">
      <c r="C35" s="19"/>
      <c r="D35" s="41"/>
      <c r="E35" s="1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Hallitus</vt:lpstr>
      <vt:lpstr>Valtuusto</vt:lpstr>
    </vt:vector>
  </TitlesOfParts>
  <Company>PSSHP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Kauppinen Marja-Leena</dc:creator>
  <cp:lastModifiedBy>Janhonen Kari</cp:lastModifiedBy>
  <cp:lastPrinted>2019-11-07T07:40:16Z</cp:lastPrinted>
  <dcterms:created xsi:type="dcterms:W3CDTF">2019-04-18T11:26:39Z</dcterms:created>
  <dcterms:modified xsi:type="dcterms:W3CDTF">2019-11-11T10:49:35Z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ackOfficeType">
    <vt:lpwstr>growBusiness Solutions</vt:lpwstr>
  </property>
  <property fmtid="{D5CDD505-2E9C-101B-9397-08002B2CF9AE}" pid="3" name="Server">
    <vt:lpwstr>d360.shp.fi</vt:lpwstr>
  </property>
  <property fmtid="{D5CDD505-2E9C-101B-9397-08002B2CF9AE}" pid="4" name="Protocol">
    <vt:lpwstr>off</vt:lpwstr>
  </property>
  <property fmtid="{D5CDD505-2E9C-101B-9397-08002B2CF9AE}" pid="5" name="Site">
    <vt:lpwstr>/locator.aspx</vt:lpwstr>
  </property>
  <property fmtid="{D5CDD505-2E9C-101B-9397-08002B2CF9AE}" pid="6" name="FileID">
    <vt:lpwstr>364506</vt:lpwstr>
  </property>
  <property fmtid="{D5CDD505-2E9C-101B-9397-08002B2CF9AE}" pid="7" name="VerID">
    <vt:lpwstr>0</vt:lpwstr>
  </property>
  <property fmtid="{D5CDD505-2E9C-101B-9397-08002B2CF9AE}" pid="8" name="FilePath">
    <vt:lpwstr>\\Z10099\D360_Work_tuotanto\work\shp\janhonenk</vt:lpwstr>
  </property>
  <property fmtid="{D5CDD505-2E9C-101B-9397-08002B2CF9AE}" pid="9" name="FileName">
    <vt:lpwstr>1440-2019-18 Talousarvion 2019 sitovat tavoitteet_muutos 20191106 364506_299943_0.XLSX</vt:lpwstr>
  </property>
  <property fmtid="{D5CDD505-2E9C-101B-9397-08002B2CF9AE}" pid="10" name="FullFileName">
    <vt:lpwstr>\\Z10099\D360_Work_tuotanto\work\shp\janhonenk\1440-2019-18 Talousarvion 2019 sitovat tavoitteet_muutos 20191106 364506_299943_0.XLSX</vt:lpwstr>
  </property>
</Properties>
</file>