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user\talousarvio\2018\Lisätalousarvio\"/>
    </mc:Choice>
  </mc:AlternateContent>
  <bookViews>
    <workbookView xWindow="0" yWindow="0" windowWidth="25200" windowHeight="11850"/>
  </bookViews>
  <sheets>
    <sheet name="Hallitus" sheetId="2" r:id="rId1"/>
    <sheet name="Taul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J9" i="2" l="1"/>
  <c r="J10" i="2"/>
  <c r="J11" i="2"/>
  <c r="J13" i="2"/>
  <c r="J6" i="2"/>
  <c r="I7" i="2"/>
  <c r="I8" i="2"/>
  <c r="I9" i="2"/>
  <c r="I10" i="2"/>
  <c r="I11" i="2"/>
  <c r="I12" i="2"/>
  <c r="I13" i="2"/>
  <c r="I6" i="2"/>
  <c r="H7" i="2"/>
  <c r="J7" i="2" s="1"/>
  <c r="H9" i="2"/>
  <c r="H10" i="2"/>
  <c r="H11" i="2"/>
  <c r="H12" i="2"/>
  <c r="J12" i="2" s="1"/>
  <c r="H13" i="2"/>
  <c r="H6" i="2"/>
  <c r="G8" i="2"/>
  <c r="G9" i="2"/>
  <c r="G10" i="2"/>
  <c r="G11" i="2"/>
  <c r="G12" i="2"/>
  <c r="G13" i="2"/>
  <c r="G6" i="2"/>
  <c r="F14" i="2"/>
  <c r="F7" i="2"/>
  <c r="F8" i="2"/>
  <c r="F9" i="2"/>
  <c r="F10" i="2"/>
  <c r="F11" i="2"/>
  <c r="F12" i="2"/>
  <c r="F13" i="2"/>
  <c r="F6" i="2"/>
  <c r="E7" i="2"/>
  <c r="G7" i="2" s="1"/>
  <c r="E8" i="2"/>
  <c r="H8" i="2" s="1"/>
  <c r="J8" i="2" s="1"/>
  <c r="E9" i="2"/>
  <c r="E10" i="2"/>
  <c r="E11" i="2"/>
  <c r="E13" i="2"/>
  <c r="E6" i="2"/>
  <c r="G14" i="2" l="1"/>
  <c r="E14" i="2"/>
  <c r="H14" i="2"/>
  <c r="I14" i="2"/>
  <c r="J14" i="2"/>
  <c r="D14" i="2"/>
  <c r="C14" i="2"/>
  <c r="B14" i="2"/>
  <c r="D13" i="2"/>
  <c r="D12" i="2"/>
  <c r="D11" i="2"/>
  <c r="D10" i="2"/>
  <c r="D9" i="2"/>
  <c r="D8" i="2"/>
  <c r="D7" i="2"/>
  <c r="D6" i="2"/>
  <c r="I29" i="1" l="1"/>
  <c r="J29" i="1"/>
  <c r="H29" i="1"/>
  <c r="G29" i="1"/>
  <c r="F29" i="1"/>
  <c r="B22" i="1"/>
  <c r="C22" i="1"/>
  <c r="D22" i="1"/>
  <c r="B23" i="1"/>
  <c r="C23" i="1"/>
  <c r="D23" i="1"/>
  <c r="B24" i="1"/>
  <c r="B29" i="1" s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C21" i="1"/>
  <c r="D21" i="1"/>
  <c r="B21" i="1"/>
  <c r="C29" i="1" l="1"/>
  <c r="D29" i="1"/>
  <c r="X7" i="1"/>
  <c r="Y7" i="1"/>
  <c r="Z7" i="1"/>
  <c r="X8" i="1"/>
  <c r="Y8" i="1"/>
  <c r="Z8" i="1"/>
  <c r="X9" i="1"/>
  <c r="Y9" i="1"/>
  <c r="Z9" i="1"/>
  <c r="X10" i="1"/>
  <c r="Y10" i="1"/>
  <c r="Z10" i="1"/>
  <c r="X11" i="1"/>
  <c r="Y11" i="1"/>
  <c r="Z11" i="1"/>
  <c r="X12" i="1"/>
  <c r="Y12" i="1"/>
  <c r="Z12" i="1"/>
  <c r="X13" i="1"/>
  <c r="Y13" i="1"/>
  <c r="Z13" i="1"/>
  <c r="Y6" i="1"/>
  <c r="Z6" i="1"/>
  <c r="X6" i="1"/>
  <c r="P14" i="1"/>
  <c r="P7" i="1"/>
  <c r="Q7" i="1"/>
  <c r="R7" i="1"/>
  <c r="P8" i="1"/>
  <c r="Q8" i="1"/>
  <c r="R8" i="1"/>
  <c r="P9" i="1"/>
  <c r="Q9" i="1"/>
  <c r="R9" i="1"/>
  <c r="P10" i="1"/>
  <c r="Q10" i="1"/>
  <c r="R10" i="1"/>
  <c r="P11" i="1"/>
  <c r="Q11" i="1"/>
  <c r="R11" i="1"/>
  <c r="P12" i="1"/>
  <c r="Q12" i="1"/>
  <c r="R12" i="1"/>
  <c r="P13" i="1"/>
  <c r="Q13" i="1"/>
  <c r="R13" i="1"/>
  <c r="Q6" i="1"/>
  <c r="Q14" i="1" s="1"/>
  <c r="R6" i="1"/>
  <c r="R14" i="1" s="1"/>
  <c r="P6" i="1"/>
  <c r="F6" i="1"/>
  <c r="F13" i="1"/>
  <c r="H7" i="1"/>
  <c r="H8" i="1"/>
  <c r="H9" i="1"/>
  <c r="H10" i="1"/>
  <c r="H11" i="1"/>
  <c r="H12" i="1"/>
  <c r="H6" i="1" l="1"/>
  <c r="L13" i="1"/>
  <c r="L12" i="1"/>
  <c r="L11" i="1"/>
  <c r="N11" i="1" s="1"/>
  <c r="L10" i="1"/>
  <c r="N10" i="1" s="1"/>
  <c r="L9" i="1"/>
  <c r="N9" i="1" s="1"/>
  <c r="L8" i="1"/>
  <c r="L7" i="1"/>
  <c r="L6" i="1"/>
  <c r="M13" i="1"/>
  <c r="N7" i="1"/>
  <c r="N6" i="1"/>
  <c r="I14" i="1"/>
  <c r="J14" i="1"/>
  <c r="K7" i="1"/>
  <c r="K6" i="1"/>
  <c r="K14" i="1" s="1"/>
  <c r="G14" i="1"/>
  <c r="H13" i="1"/>
  <c r="M14" i="1" l="1"/>
  <c r="N12" i="1"/>
  <c r="F14" i="1"/>
  <c r="H14" i="1"/>
  <c r="N13" i="1"/>
  <c r="N8" i="1"/>
  <c r="L14" i="1"/>
  <c r="N14" i="1" l="1"/>
  <c r="Y14" i="1"/>
  <c r="X14" i="1"/>
  <c r="U14" i="1"/>
  <c r="T14" i="1"/>
  <c r="V13" i="1"/>
  <c r="V12" i="1"/>
  <c r="V11" i="1"/>
  <c r="V10" i="1"/>
  <c r="V9" i="1"/>
  <c r="V8" i="1"/>
  <c r="V7" i="1"/>
  <c r="V6" i="1"/>
  <c r="D7" i="1"/>
  <c r="D8" i="1"/>
  <c r="D9" i="1"/>
  <c r="D10" i="1"/>
  <c r="D11" i="1"/>
  <c r="D12" i="1"/>
  <c r="D13" i="1"/>
  <c r="D6" i="1"/>
  <c r="C14" i="1"/>
  <c r="B14" i="1"/>
  <c r="V14" i="1" l="1"/>
  <c r="D14" i="1"/>
  <c r="Z14" i="1" l="1"/>
</calcChain>
</file>

<file path=xl/sharedStrings.xml><?xml version="1.0" encoding="utf-8"?>
<sst xmlns="http://schemas.openxmlformats.org/spreadsheetml/2006/main" count="85" uniqueCount="36">
  <si>
    <t>SA01</t>
  </si>
  <si>
    <t>PK100</t>
  </si>
  <si>
    <t>PK110</t>
  </si>
  <si>
    <t>PK120</t>
  </si>
  <si>
    <t>PK130</t>
  </si>
  <si>
    <t>PK140</t>
  </si>
  <si>
    <t>PK150</t>
  </si>
  <si>
    <t>PK160</t>
  </si>
  <si>
    <t>Menot</t>
  </si>
  <si>
    <t>Tulot</t>
  </si>
  <si>
    <t>ALKUPERÄINEN TA 2018</t>
  </si>
  <si>
    <t>Tulos</t>
  </si>
  <si>
    <t>10302 siirto</t>
  </si>
  <si>
    <t>OK013 siirto</t>
  </si>
  <si>
    <t>Hallintosihteerit</t>
  </si>
  <si>
    <t>SUUNNITTELUTYÖPÖYDÄLLE TEHDYT ORGANISAATIOMUUTOKSET</t>
  </si>
  <si>
    <t>YHTEENSÄ</t>
  </si>
  <si>
    <t>yhteensä</t>
  </si>
  <si>
    <t>Palkkavar.</t>
  </si>
  <si>
    <t>siirto</t>
  </si>
  <si>
    <t>erik.lääk.</t>
  </si>
  <si>
    <t>Alueellinen valmiussuunnitelma</t>
  </si>
  <si>
    <t xml:space="preserve">6 hoitajan </t>
  </si>
  <si>
    <t>vakanssin</t>
  </si>
  <si>
    <t>3 erikois-</t>
  </si>
  <si>
    <t>lääkärin</t>
  </si>
  <si>
    <t>Investoinnit</t>
  </si>
  <si>
    <t>MUUTOKSET</t>
  </si>
  <si>
    <t>Muutokset;</t>
  </si>
  <si>
    <t>- OK013 siirto PK100 --&gt; PK010</t>
  </si>
  <si>
    <t>- Hallintosihteerit PK160sta eri palvelukeskuksiin</t>
  </si>
  <si>
    <t>- Erik.lääk. Palkkavar. Siirto OK123 --&gt; OK133</t>
  </si>
  <si>
    <t>- Alueellinen valmiussuunnitelma PK070 --&gt; PK150</t>
  </si>
  <si>
    <t>- 6 hoitajan vakanssin siirto PK110 --&gt; PK100</t>
  </si>
  <si>
    <t>- 3 erikoislääkärin siirto PK110 --&gt; PK120</t>
  </si>
  <si>
    <t>- 10302, 18900 yksikön siirto PK030 --&gt; PK160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</si>
</sst>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quotePrefix="1"/>
    <xf numFmtId="0" fontId="2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tabSelected="1" workbookViewId="0">
      <selection activeCell="G17" sqref="G17"/>
    </sheetView>
  </sheetViews>
  <sheetFormatPr defaultRowHeight="15" x14ac:dyDescent="0.25"/>
  <cols>
    <col min="2" max="3" width="10.85546875" bestFit="1" customWidth="1"/>
    <col min="4" max="4" width="9.5703125" bestFit="1" customWidth="1"/>
    <col min="5" max="7" width="9.5703125" customWidth="1"/>
    <col min="8" max="9" width="10.85546875" bestFit="1" customWidth="1"/>
    <col min="10" max="10" width="9.5703125" bestFit="1" customWidth="1"/>
  </cols>
  <sheetData>
    <row r="3" spans="1:10" x14ac:dyDescent="0.25">
      <c r="B3" s="9" t="s">
        <v>10</v>
      </c>
      <c r="C3" s="9"/>
      <c r="D3" s="9"/>
      <c r="E3" s="9" t="s">
        <v>27</v>
      </c>
      <c r="F3" s="11"/>
      <c r="G3" s="11"/>
      <c r="H3" s="10" t="s">
        <v>16</v>
      </c>
      <c r="I3" s="10"/>
      <c r="J3" s="10"/>
    </row>
    <row r="4" spans="1:10" x14ac:dyDescent="0.25">
      <c r="B4" s="3" t="s">
        <v>8</v>
      </c>
      <c r="C4" s="3" t="s">
        <v>9</v>
      </c>
      <c r="D4" s="3" t="s">
        <v>11</v>
      </c>
      <c r="E4" s="3" t="s">
        <v>8</v>
      </c>
      <c r="F4" s="3" t="s">
        <v>9</v>
      </c>
      <c r="G4" s="3" t="s">
        <v>11</v>
      </c>
      <c r="H4" s="3" t="s">
        <v>8</v>
      </c>
      <c r="I4" s="3" t="s">
        <v>9</v>
      </c>
      <c r="J4" s="3" t="s">
        <v>11</v>
      </c>
    </row>
    <row r="6" spans="1:10" x14ac:dyDescent="0.25">
      <c r="A6" t="s">
        <v>0</v>
      </c>
      <c r="B6" s="2">
        <v>97810145</v>
      </c>
      <c r="C6" s="2">
        <v>96102719</v>
      </c>
      <c r="D6" s="2">
        <f>C6-B6</f>
        <v>-1707426</v>
      </c>
      <c r="E6" s="2">
        <f>Taul1!F6+Taul1!I6+Taul1!L6+Taul1!F21+Taul1!G21+Taul1!I21+Taul1!J21</f>
        <v>2068486</v>
      </c>
      <c r="F6" s="2">
        <f>Taul1!G6+Taul1!J6+Taul1!M6+Taul1!H21</f>
        <v>2113531</v>
      </c>
      <c r="G6" s="2">
        <f>F6-E6</f>
        <v>45045</v>
      </c>
      <c r="H6" s="2">
        <f>B6+E6</f>
        <v>99878631</v>
      </c>
      <c r="I6" s="2">
        <f>C6+F6</f>
        <v>98216250</v>
      </c>
      <c r="J6" s="2">
        <f>I6-H6</f>
        <v>-1662381</v>
      </c>
    </row>
    <row r="7" spans="1:10" x14ac:dyDescent="0.25">
      <c r="A7" t="s">
        <v>1</v>
      </c>
      <c r="B7" s="2">
        <v>4368827</v>
      </c>
      <c r="C7" s="2">
        <v>4368887</v>
      </c>
      <c r="D7" s="2">
        <f t="shared" ref="D7:D13" si="0">C7-B7</f>
        <v>60</v>
      </c>
      <c r="E7" s="2">
        <f>Taul1!F7+Taul1!I7+Taul1!L7+Taul1!F22+Taul1!G22+Taul1!I22+Taul1!J22</f>
        <v>-2677723</v>
      </c>
      <c r="F7" s="2">
        <f>Taul1!G7+Taul1!J7+Taul1!M7+Taul1!H22</f>
        <v>-3127127</v>
      </c>
      <c r="G7" s="2">
        <f t="shared" ref="G7:G13" si="1">F7-E7</f>
        <v>-449404</v>
      </c>
      <c r="H7" s="2">
        <f t="shared" ref="H7:H13" si="2">B7+E7</f>
        <v>1691104</v>
      </c>
      <c r="I7" s="2">
        <f t="shared" ref="I7:I13" si="3">C7+F7</f>
        <v>1241760</v>
      </c>
      <c r="J7" s="2">
        <f t="shared" ref="J7:J13" si="4">I7-H7</f>
        <v>-449344</v>
      </c>
    </row>
    <row r="8" spans="1:10" x14ac:dyDescent="0.25">
      <c r="A8" t="s">
        <v>2</v>
      </c>
      <c r="B8" s="2">
        <v>206636472</v>
      </c>
      <c r="C8" s="2">
        <v>214407760</v>
      </c>
      <c r="D8" s="2">
        <f t="shared" si="0"/>
        <v>7771288</v>
      </c>
      <c r="E8" s="2">
        <f>Taul1!F8+Taul1!I8+Taul1!L8+Taul1!F23+Taul1!G23+Taul1!I23+Taul1!J23</f>
        <v>-508880</v>
      </c>
      <c r="F8" s="2">
        <f>Taul1!G8+Taul1!J8+Taul1!M8+Taul1!H23</f>
        <v>3406</v>
      </c>
      <c r="G8" s="2">
        <f t="shared" si="1"/>
        <v>512286</v>
      </c>
      <c r="H8" s="2">
        <f t="shared" si="2"/>
        <v>206127592</v>
      </c>
      <c r="I8" s="2">
        <f t="shared" si="3"/>
        <v>214411166</v>
      </c>
      <c r="J8" s="2">
        <f t="shared" si="4"/>
        <v>8283574</v>
      </c>
    </row>
    <row r="9" spans="1:10" x14ac:dyDescent="0.25">
      <c r="A9" t="s">
        <v>3</v>
      </c>
      <c r="B9" s="2">
        <v>141554228</v>
      </c>
      <c r="C9" s="2">
        <v>137096672</v>
      </c>
      <c r="D9" s="2">
        <f t="shared" si="0"/>
        <v>-4457556</v>
      </c>
      <c r="E9" s="2">
        <f>Taul1!F9+Taul1!I9+Taul1!L9+Taul1!F24+Taul1!G24+Taul1!I24+Taul1!J24</f>
        <v>77627</v>
      </c>
      <c r="F9" s="2">
        <f>Taul1!G9+Taul1!J9+Taul1!M9+Taul1!H24</f>
        <v>2673</v>
      </c>
      <c r="G9" s="2">
        <f t="shared" si="1"/>
        <v>-74954</v>
      </c>
      <c r="H9" s="2">
        <f t="shared" si="2"/>
        <v>141631855</v>
      </c>
      <c r="I9" s="2">
        <f t="shared" si="3"/>
        <v>137099345</v>
      </c>
      <c r="J9" s="2">
        <f t="shared" si="4"/>
        <v>-4532510</v>
      </c>
    </row>
    <row r="10" spans="1:10" x14ac:dyDescent="0.25">
      <c r="A10" t="s">
        <v>4</v>
      </c>
      <c r="B10" s="2">
        <v>157659199</v>
      </c>
      <c r="C10" s="2">
        <v>156916762</v>
      </c>
      <c r="D10" s="2">
        <f t="shared" si="0"/>
        <v>-742437</v>
      </c>
      <c r="E10" s="2">
        <f>Taul1!F10+Taul1!I10+Taul1!L10+Taul1!F25+Taul1!G25+Taul1!I25+Taul1!J25</f>
        <v>7887</v>
      </c>
      <c r="F10" s="2">
        <f>Taul1!G10+Taul1!J10+Taul1!M10+Taul1!H25</f>
        <v>3125</v>
      </c>
      <c r="G10" s="2">
        <f t="shared" si="1"/>
        <v>-4762</v>
      </c>
      <c r="H10" s="2">
        <f t="shared" si="2"/>
        <v>157667086</v>
      </c>
      <c r="I10" s="2">
        <f t="shared" si="3"/>
        <v>156919887</v>
      </c>
      <c r="J10" s="2">
        <f t="shared" si="4"/>
        <v>-747199</v>
      </c>
    </row>
    <row r="11" spans="1:10" x14ac:dyDescent="0.25">
      <c r="A11" t="s">
        <v>5</v>
      </c>
      <c r="B11" s="2">
        <v>37866908</v>
      </c>
      <c r="C11" s="2">
        <v>37940742</v>
      </c>
      <c r="D11" s="2">
        <f t="shared" si="0"/>
        <v>73834</v>
      </c>
      <c r="E11" s="2">
        <f>Taul1!F11+Taul1!I11+Taul1!L11+Taul1!F26+Taul1!G26+Taul1!I26+Taul1!J26</f>
        <v>-131337</v>
      </c>
      <c r="F11" s="2">
        <f>Taul1!G11+Taul1!J11+Taul1!M11+Taul1!H26</f>
        <v>1898</v>
      </c>
      <c r="G11" s="2">
        <f t="shared" si="1"/>
        <v>133235</v>
      </c>
      <c r="H11" s="2">
        <f t="shared" si="2"/>
        <v>37735571</v>
      </c>
      <c r="I11" s="2">
        <f t="shared" si="3"/>
        <v>37942640</v>
      </c>
      <c r="J11" s="2">
        <f t="shared" si="4"/>
        <v>207069</v>
      </c>
    </row>
    <row r="12" spans="1:10" x14ac:dyDescent="0.25">
      <c r="A12" t="s">
        <v>6</v>
      </c>
      <c r="B12" s="2">
        <v>56512143</v>
      </c>
      <c r="C12" s="2">
        <v>57132954</v>
      </c>
      <c r="D12" s="2">
        <f t="shared" si="0"/>
        <v>620811</v>
      </c>
      <c r="E12" s="2">
        <f>Taul1!F12+Taul1!I12+Taul1!L12+Taul1!F27+Taul1!G27+Taul1!I27+Taul1!J27</f>
        <v>308</v>
      </c>
      <c r="F12" s="2">
        <f>Taul1!G12+Taul1!J12+Taul1!M12+Taul1!H27</f>
        <v>10752</v>
      </c>
      <c r="G12" s="2">
        <f t="shared" si="1"/>
        <v>10444</v>
      </c>
      <c r="H12" s="2">
        <f t="shared" si="2"/>
        <v>56512451</v>
      </c>
      <c r="I12" s="2">
        <f t="shared" si="3"/>
        <v>57143706</v>
      </c>
      <c r="J12" s="2">
        <f t="shared" si="4"/>
        <v>631255</v>
      </c>
    </row>
    <row r="13" spans="1:10" x14ac:dyDescent="0.25">
      <c r="A13" t="s">
        <v>7</v>
      </c>
      <c r="B13" s="2">
        <v>50950049</v>
      </c>
      <c r="C13" s="2">
        <v>51391475</v>
      </c>
      <c r="D13" s="2">
        <f t="shared" si="0"/>
        <v>441426</v>
      </c>
      <c r="E13" s="2">
        <f>Taul1!F13+Taul1!I13+Taul1!L13+Taul1!F28+Taul1!G28+Taul1!I28+Taul1!J28</f>
        <v>-956373</v>
      </c>
      <c r="F13" s="2">
        <f>Taul1!G13+Taul1!J13+Taul1!M13+Taul1!H28</f>
        <v>-1128263</v>
      </c>
      <c r="G13" s="2">
        <f t="shared" si="1"/>
        <v>-171890</v>
      </c>
      <c r="H13" s="2">
        <f t="shared" si="2"/>
        <v>49993676</v>
      </c>
      <c r="I13" s="2">
        <f t="shared" si="3"/>
        <v>50263212</v>
      </c>
      <c r="J13" s="2">
        <f t="shared" si="4"/>
        <v>269536</v>
      </c>
    </row>
    <row r="14" spans="1:10" x14ac:dyDescent="0.25">
      <c r="B14" s="2">
        <f t="shared" ref="B14:G14" si="5">SUM(B6:B13)</f>
        <v>753357971</v>
      </c>
      <c r="C14" s="2">
        <f t="shared" si="5"/>
        <v>755357971</v>
      </c>
      <c r="D14" s="2">
        <f t="shared" si="5"/>
        <v>2000000</v>
      </c>
      <c r="E14" s="2">
        <f t="shared" si="5"/>
        <v>-2120005</v>
      </c>
      <c r="F14" s="2">
        <f t="shared" si="5"/>
        <v>-2120005</v>
      </c>
      <c r="G14" s="2">
        <f t="shared" si="5"/>
        <v>0</v>
      </c>
      <c r="H14" s="2">
        <f t="shared" ref="H14:J14" si="6">SUM(H6:H13)</f>
        <v>751237966</v>
      </c>
      <c r="I14" s="2">
        <f t="shared" si="6"/>
        <v>753237966</v>
      </c>
      <c r="J14" s="2">
        <f t="shared" si="6"/>
        <v>2000000</v>
      </c>
    </row>
    <row r="15" spans="1:10" x14ac:dyDescent="0.25">
      <c r="B15" s="2"/>
      <c r="C15" s="2"/>
      <c r="D15" s="2"/>
      <c r="E15" s="2"/>
      <c r="F15" s="2"/>
      <c r="G15" s="2"/>
    </row>
    <row r="18" spans="2:2" ht="15.75" x14ac:dyDescent="0.25">
      <c r="B18" s="8" t="s">
        <v>28</v>
      </c>
    </row>
    <row r="19" spans="2:2" x14ac:dyDescent="0.25">
      <c r="B19" s="7" t="s">
        <v>35</v>
      </c>
    </row>
    <row r="20" spans="2:2" x14ac:dyDescent="0.25">
      <c r="B20" s="7" t="s">
        <v>29</v>
      </c>
    </row>
    <row r="21" spans="2:2" x14ac:dyDescent="0.25">
      <c r="B21" s="7" t="s">
        <v>30</v>
      </c>
    </row>
    <row r="22" spans="2:2" x14ac:dyDescent="0.25">
      <c r="B22" s="7" t="s">
        <v>31</v>
      </c>
    </row>
    <row r="23" spans="2:2" x14ac:dyDescent="0.25">
      <c r="B23" s="7" t="s">
        <v>32</v>
      </c>
    </row>
    <row r="24" spans="2:2" x14ac:dyDescent="0.25">
      <c r="B24" s="7" t="s">
        <v>33</v>
      </c>
    </row>
    <row r="25" spans="2:2" x14ac:dyDescent="0.25">
      <c r="B25" s="7" t="s">
        <v>34</v>
      </c>
    </row>
  </sheetData>
  <mergeCells count="3">
    <mergeCell ref="B3:D3"/>
    <mergeCell ref="H3:J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4"/>
  <sheetViews>
    <sheetView workbookViewId="0">
      <selection activeCell="L21" sqref="L21"/>
    </sheetView>
  </sheetViews>
  <sheetFormatPr defaultRowHeight="15" x14ac:dyDescent="0.25"/>
  <cols>
    <col min="2" max="3" width="10.85546875" bestFit="1" customWidth="1"/>
    <col min="4" max="4" width="9.5703125" bestFit="1" customWidth="1"/>
    <col min="5" max="5" width="2.140625" customWidth="1"/>
    <col min="6" max="6" width="9.5703125" customWidth="1"/>
    <col min="7" max="7" width="9.5703125" bestFit="1" customWidth="1"/>
    <col min="9" max="10" width="9.5703125" bestFit="1" customWidth="1"/>
    <col min="12" max="14" width="9.5703125" bestFit="1" customWidth="1"/>
    <col min="15" max="15" width="2" customWidth="1"/>
    <col min="16" max="17" width="10.85546875" bestFit="1" customWidth="1"/>
    <col min="18" max="18" width="9.5703125" bestFit="1" customWidth="1"/>
    <col min="19" max="19" width="2.42578125" customWidth="1"/>
    <col min="20" max="21" width="10.85546875" hidden="1" customWidth="1"/>
    <col min="22" max="22" width="9.5703125" hidden="1" customWidth="1"/>
    <col min="23" max="23" width="3.28515625" hidden="1" customWidth="1"/>
    <col min="24" max="25" width="10.85546875" hidden="1" customWidth="1"/>
    <col min="26" max="26" width="9.5703125" hidden="1" customWidth="1"/>
  </cols>
  <sheetData>
    <row r="2" spans="1:26" x14ac:dyDescent="0.25">
      <c r="F2" s="4" t="s">
        <v>15</v>
      </c>
    </row>
    <row r="3" spans="1:26" x14ac:dyDescent="0.25">
      <c r="B3" s="9" t="s">
        <v>10</v>
      </c>
      <c r="C3" s="9"/>
      <c r="D3" s="9"/>
      <c r="F3" s="11" t="s">
        <v>12</v>
      </c>
      <c r="G3" s="15"/>
      <c r="H3" s="15"/>
      <c r="I3" s="11" t="s">
        <v>13</v>
      </c>
      <c r="J3" s="11"/>
      <c r="K3" s="11"/>
      <c r="L3" s="11" t="s">
        <v>14</v>
      </c>
      <c r="M3" s="11"/>
      <c r="N3" s="11"/>
      <c r="P3" s="12" t="s">
        <v>16</v>
      </c>
      <c r="Q3" s="12"/>
      <c r="R3" s="12"/>
      <c r="S3" s="5"/>
    </row>
    <row r="4" spans="1:26" x14ac:dyDescent="0.25">
      <c r="B4" s="1" t="s">
        <v>8</v>
      </c>
      <c r="C4" s="1" t="s">
        <v>9</v>
      </c>
      <c r="D4" s="1" t="s">
        <v>11</v>
      </c>
      <c r="F4" s="1" t="s">
        <v>8</v>
      </c>
      <c r="G4" s="1" t="s">
        <v>9</v>
      </c>
      <c r="H4" s="1" t="s">
        <v>11</v>
      </c>
      <c r="I4" s="1" t="s">
        <v>8</v>
      </c>
      <c r="J4" s="1" t="s">
        <v>9</v>
      </c>
      <c r="K4" s="1" t="s">
        <v>11</v>
      </c>
      <c r="L4" s="1" t="s">
        <v>8</v>
      </c>
      <c r="M4" s="1" t="s">
        <v>9</v>
      </c>
      <c r="N4" s="1" t="s">
        <v>11</v>
      </c>
      <c r="P4" s="1" t="s">
        <v>8</v>
      </c>
      <c r="Q4" s="1" t="s">
        <v>9</v>
      </c>
      <c r="R4" s="1" t="s">
        <v>11</v>
      </c>
      <c r="S4" s="1"/>
    </row>
    <row r="6" spans="1:26" x14ac:dyDescent="0.25">
      <c r="A6" t="s">
        <v>0</v>
      </c>
      <c r="B6" s="2">
        <v>97810145</v>
      </c>
      <c r="C6" s="2">
        <v>96102719</v>
      </c>
      <c r="D6" s="2">
        <f>C6-B6</f>
        <v>-1707426</v>
      </c>
      <c r="E6" s="2"/>
      <c r="F6" s="2">
        <f>-1110655+56834+56998-10509</f>
        <v>-1007332</v>
      </c>
      <c r="G6" s="2">
        <v>-1006251</v>
      </c>
      <c r="H6" s="2">
        <f>G6-F6</f>
        <v>1081</v>
      </c>
      <c r="I6" s="2">
        <v>3129782</v>
      </c>
      <c r="J6" s="2">
        <v>3129782</v>
      </c>
      <c r="K6" s="2">
        <f>J6-I6</f>
        <v>0</v>
      </c>
      <c r="L6" s="2">
        <f>-43964</f>
        <v>-43964</v>
      </c>
      <c r="M6" s="2"/>
      <c r="N6" s="2">
        <f>M6-L6</f>
        <v>43964</v>
      </c>
      <c r="O6" s="2"/>
      <c r="P6" s="2">
        <f>B6+F6+I6+L6</f>
        <v>99888631</v>
      </c>
      <c r="Q6" s="2">
        <f t="shared" ref="Q6:R6" si="0">C6+G6+J6+M6</f>
        <v>98226250</v>
      </c>
      <c r="R6" s="2">
        <f t="shared" si="0"/>
        <v>-1662381</v>
      </c>
      <c r="S6" s="2"/>
      <c r="T6" s="2">
        <v>99888631</v>
      </c>
      <c r="U6" s="2">
        <v>98226250</v>
      </c>
      <c r="V6" s="2">
        <f t="shared" ref="V6:V13" si="1">U6-T6</f>
        <v>-1662381</v>
      </c>
      <c r="W6" s="2"/>
      <c r="X6" s="2">
        <f>P6-T6</f>
        <v>0</v>
      </c>
      <c r="Y6" s="2">
        <f t="shared" ref="Y6:Z6" si="2">Q6-U6</f>
        <v>0</v>
      </c>
      <c r="Z6" s="2">
        <f t="shared" si="2"/>
        <v>0</v>
      </c>
    </row>
    <row r="7" spans="1:26" x14ac:dyDescent="0.25">
      <c r="A7" t="s">
        <v>1</v>
      </c>
      <c r="B7" s="2">
        <v>4368827</v>
      </c>
      <c r="C7" s="2">
        <v>4368887</v>
      </c>
      <c r="D7" s="2">
        <f t="shared" ref="D7:D13" si="3">C7-B7</f>
        <v>60</v>
      </c>
      <c r="E7" s="2"/>
      <c r="F7" s="2"/>
      <c r="G7" s="2"/>
      <c r="H7" s="2">
        <f t="shared" ref="H7:H12" si="4">G7-F7</f>
        <v>0</v>
      </c>
      <c r="I7" s="2">
        <v>-3129782</v>
      </c>
      <c r="J7" s="2">
        <v>-3129782</v>
      </c>
      <c r="K7" s="2">
        <f>J7-I7</f>
        <v>0</v>
      </c>
      <c r="L7" s="2">
        <f>336845-149758</f>
        <v>187087</v>
      </c>
      <c r="M7" s="2">
        <v>2655</v>
      </c>
      <c r="N7" s="2">
        <f t="shared" ref="N7:N13" si="5">M7-L7</f>
        <v>-184432</v>
      </c>
      <c r="O7" s="2"/>
      <c r="P7" s="2">
        <f t="shared" ref="P7:P13" si="6">B7+F7+I7+L7</f>
        <v>1426132</v>
      </c>
      <c r="Q7" s="2">
        <f t="shared" ref="Q7:Q13" si="7">C7+G7+J7+M7</f>
        <v>1241760</v>
      </c>
      <c r="R7" s="2">
        <f t="shared" ref="R7:R13" si="8">D7+H7+K7+N7</f>
        <v>-184372</v>
      </c>
      <c r="S7" s="2"/>
      <c r="T7" s="2">
        <v>1426132</v>
      </c>
      <c r="U7" s="2">
        <v>1241760</v>
      </c>
      <c r="V7" s="2">
        <f t="shared" si="1"/>
        <v>-184372</v>
      </c>
      <c r="W7" s="2"/>
      <c r="X7" s="2">
        <f t="shared" ref="X7:X13" si="9">P7-T7</f>
        <v>0</v>
      </c>
      <c r="Y7" s="2">
        <f t="shared" ref="Y7:Y13" si="10">Q7-U7</f>
        <v>0</v>
      </c>
      <c r="Z7" s="2">
        <f t="shared" ref="Z7:Z13" si="11">R7-V7</f>
        <v>0</v>
      </c>
    </row>
    <row r="8" spans="1:26" x14ac:dyDescent="0.25">
      <c r="A8" t="s">
        <v>2</v>
      </c>
      <c r="B8" s="2">
        <v>206636472</v>
      </c>
      <c r="C8" s="2">
        <v>214407760</v>
      </c>
      <c r="D8" s="2">
        <f t="shared" si="3"/>
        <v>7771288</v>
      </c>
      <c r="E8" s="2"/>
      <c r="F8" s="2"/>
      <c r="G8" s="2"/>
      <c r="H8" s="2">
        <f t="shared" si="4"/>
        <v>0</v>
      </c>
      <c r="I8" s="2"/>
      <c r="J8" s="2"/>
      <c r="K8" s="2"/>
      <c r="L8" s="2">
        <f>432170-480802</f>
        <v>-48632</v>
      </c>
      <c r="M8" s="2">
        <v>3406</v>
      </c>
      <c r="N8" s="2">
        <f t="shared" si="5"/>
        <v>52038</v>
      </c>
      <c r="O8" s="2"/>
      <c r="P8" s="2">
        <f t="shared" si="6"/>
        <v>206587840</v>
      </c>
      <c r="Q8" s="2">
        <f t="shared" si="7"/>
        <v>214411166</v>
      </c>
      <c r="R8" s="2">
        <f t="shared" si="8"/>
        <v>7823326</v>
      </c>
      <c r="S8" s="2"/>
      <c r="T8" s="2">
        <v>206587840</v>
      </c>
      <c r="U8" s="2">
        <v>214411166</v>
      </c>
      <c r="V8" s="2">
        <f t="shared" si="1"/>
        <v>7823326</v>
      </c>
      <c r="W8" s="2"/>
      <c r="X8" s="2">
        <f t="shared" si="9"/>
        <v>0</v>
      </c>
      <c r="Y8" s="2">
        <f t="shared" si="10"/>
        <v>0</v>
      </c>
      <c r="Z8" s="2">
        <f t="shared" si="11"/>
        <v>0</v>
      </c>
    </row>
    <row r="9" spans="1:26" x14ac:dyDescent="0.25">
      <c r="A9" t="s">
        <v>3</v>
      </c>
      <c r="B9" s="2">
        <v>141554228</v>
      </c>
      <c r="C9" s="2">
        <v>137096672</v>
      </c>
      <c r="D9" s="2">
        <f t="shared" si="3"/>
        <v>-4457556</v>
      </c>
      <c r="E9" s="2"/>
      <c r="F9" s="2">
        <v>-56834</v>
      </c>
      <c r="G9" s="2"/>
      <c r="H9" s="2">
        <f t="shared" si="4"/>
        <v>56834</v>
      </c>
      <c r="I9" s="2"/>
      <c r="J9" s="2"/>
      <c r="K9" s="2"/>
      <c r="L9" s="2">
        <f>339232-367827</f>
        <v>-28595</v>
      </c>
      <c r="M9" s="2">
        <v>2673</v>
      </c>
      <c r="N9" s="2">
        <f t="shared" si="5"/>
        <v>31268</v>
      </c>
      <c r="O9" s="2"/>
      <c r="P9" s="2">
        <f t="shared" si="6"/>
        <v>141468799</v>
      </c>
      <c r="Q9" s="2">
        <f t="shared" si="7"/>
        <v>137099345</v>
      </c>
      <c r="R9" s="2">
        <f t="shared" si="8"/>
        <v>-4369454</v>
      </c>
      <c r="S9" s="2"/>
      <c r="T9" s="2">
        <v>141468799</v>
      </c>
      <c r="U9" s="2">
        <v>137099345</v>
      </c>
      <c r="V9" s="2">
        <f t="shared" si="1"/>
        <v>-4369454</v>
      </c>
      <c r="W9" s="2"/>
      <c r="X9" s="2">
        <f t="shared" si="9"/>
        <v>0</v>
      </c>
      <c r="Y9" s="2">
        <f t="shared" si="10"/>
        <v>0</v>
      </c>
      <c r="Z9" s="2">
        <f t="shared" si="11"/>
        <v>0</v>
      </c>
    </row>
    <row r="10" spans="1:26" x14ac:dyDescent="0.25">
      <c r="A10" t="s">
        <v>4</v>
      </c>
      <c r="B10" s="2">
        <v>157659199</v>
      </c>
      <c r="C10" s="2">
        <v>156916762</v>
      </c>
      <c r="D10" s="2">
        <f t="shared" si="3"/>
        <v>-742437</v>
      </c>
      <c r="E10" s="2"/>
      <c r="F10" s="2"/>
      <c r="G10" s="2"/>
      <c r="H10" s="2">
        <f t="shared" si="4"/>
        <v>0</v>
      </c>
      <c r="I10" s="2"/>
      <c r="J10" s="2"/>
      <c r="K10" s="2"/>
      <c r="L10" s="2">
        <f>396493-420826</f>
        <v>-24333</v>
      </c>
      <c r="M10" s="2">
        <v>3125</v>
      </c>
      <c r="N10" s="2">
        <f t="shared" si="5"/>
        <v>27458</v>
      </c>
      <c r="O10" s="2"/>
      <c r="P10" s="2">
        <f t="shared" si="6"/>
        <v>157634866</v>
      </c>
      <c r="Q10" s="2">
        <f t="shared" si="7"/>
        <v>156919887</v>
      </c>
      <c r="R10" s="2">
        <f t="shared" si="8"/>
        <v>-714979</v>
      </c>
      <c r="S10" s="2"/>
      <c r="T10" s="2">
        <v>157634866</v>
      </c>
      <c r="U10" s="2">
        <v>156919887</v>
      </c>
      <c r="V10" s="2">
        <f t="shared" si="1"/>
        <v>-714979</v>
      </c>
      <c r="W10" s="2"/>
      <c r="X10" s="2">
        <f t="shared" si="9"/>
        <v>0</v>
      </c>
      <c r="Y10" s="2">
        <f t="shared" si="10"/>
        <v>0</v>
      </c>
      <c r="Z10" s="2">
        <f t="shared" si="11"/>
        <v>0</v>
      </c>
    </row>
    <row r="11" spans="1:26" x14ac:dyDescent="0.25">
      <c r="A11" t="s">
        <v>5</v>
      </c>
      <c r="B11" s="2">
        <v>37866908</v>
      </c>
      <c r="C11" s="2">
        <v>37940742</v>
      </c>
      <c r="D11" s="2">
        <f t="shared" si="3"/>
        <v>73834</v>
      </c>
      <c r="E11" s="2"/>
      <c r="F11" s="2">
        <v>-56998</v>
      </c>
      <c r="G11" s="2"/>
      <c r="H11" s="2">
        <f t="shared" si="4"/>
        <v>56998</v>
      </c>
      <c r="I11" s="2"/>
      <c r="J11" s="2"/>
      <c r="K11" s="2"/>
      <c r="L11" s="2">
        <f>240940-315279</f>
        <v>-74339</v>
      </c>
      <c r="M11" s="2">
        <v>1898</v>
      </c>
      <c r="N11" s="2">
        <f t="shared" si="5"/>
        <v>76237</v>
      </c>
      <c r="O11" s="2"/>
      <c r="P11" s="2">
        <f t="shared" si="6"/>
        <v>37735571</v>
      </c>
      <c r="Q11" s="2">
        <f t="shared" si="7"/>
        <v>37942640</v>
      </c>
      <c r="R11" s="2">
        <f t="shared" si="8"/>
        <v>207069</v>
      </c>
      <c r="S11" s="2"/>
      <c r="T11" s="2">
        <v>37735571</v>
      </c>
      <c r="U11" s="2">
        <v>37942640</v>
      </c>
      <c r="V11" s="2">
        <f t="shared" si="1"/>
        <v>207069</v>
      </c>
      <c r="W11" s="2"/>
      <c r="X11" s="2">
        <f t="shared" si="9"/>
        <v>0</v>
      </c>
      <c r="Y11" s="2">
        <f t="shared" si="10"/>
        <v>0</v>
      </c>
      <c r="Z11" s="2">
        <f t="shared" si="11"/>
        <v>0</v>
      </c>
    </row>
    <row r="12" spans="1:26" x14ac:dyDescent="0.25">
      <c r="A12" t="s">
        <v>6</v>
      </c>
      <c r="B12" s="2">
        <v>56512143</v>
      </c>
      <c r="C12" s="2">
        <v>57132954</v>
      </c>
      <c r="D12" s="2">
        <f t="shared" si="3"/>
        <v>620811</v>
      </c>
      <c r="E12" s="2"/>
      <c r="F12" s="2"/>
      <c r="G12" s="2"/>
      <c r="H12" s="2">
        <f t="shared" si="4"/>
        <v>0</v>
      </c>
      <c r="I12" s="2"/>
      <c r="J12" s="2"/>
      <c r="K12" s="2"/>
      <c r="L12" s="2">
        <f>95401-105093</f>
        <v>-9692</v>
      </c>
      <c r="M12" s="2">
        <v>752</v>
      </c>
      <c r="N12" s="2">
        <f t="shared" si="5"/>
        <v>10444</v>
      </c>
      <c r="O12" s="2"/>
      <c r="P12" s="2">
        <f t="shared" si="6"/>
        <v>56502451</v>
      </c>
      <c r="Q12" s="2">
        <f t="shared" si="7"/>
        <v>57133706</v>
      </c>
      <c r="R12" s="2">
        <f t="shared" si="8"/>
        <v>631255</v>
      </c>
      <c r="S12" s="2"/>
      <c r="T12" s="2">
        <v>56502451</v>
      </c>
      <c r="U12" s="2">
        <v>57133706</v>
      </c>
      <c r="V12" s="2">
        <f t="shared" si="1"/>
        <v>631255</v>
      </c>
      <c r="W12" s="2"/>
      <c r="X12" s="2">
        <f t="shared" si="9"/>
        <v>0</v>
      </c>
      <c r="Y12" s="2">
        <f t="shared" si="10"/>
        <v>0</v>
      </c>
      <c r="Z12" s="2">
        <f t="shared" si="11"/>
        <v>0</v>
      </c>
    </row>
    <row r="13" spans="1:26" x14ac:dyDescent="0.25">
      <c r="A13" t="s">
        <v>7</v>
      </c>
      <c r="B13" s="2">
        <v>50950049</v>
      </c>
      <c r="C13" s="2">
        <v>51391475</v>
      </c>
      <c r="D13" s="2">
        <f t="shared" si="3"/>
        <v>441426</v>
      </c>
      <c r="E13" s="2"/>
      <c r="F13" s="2">
        <f>1110655+10509</f>
        <v>1121164</v>
      </c>
      <c r="G13" s="2">
        <v>1006251</v>
      </c>
      <c r="H13" s="2">
        <f>G13-F13</f>
        <v>-114913</v>
      </c>
      <c r="I13" s="2"/>
      <c r="J13" s="2"/>
      <c r="K13" s="2"/>
      <c r="L13" s="2">
        <f>189184-2030265-236456</f>
        <v>-2077537</v>
      </c>
      <c r="M13" s="2">
        <f>1491-2136005</f>
        <v>-2134514</v>
      </c>
      <c r="N13" s="2">
        <f t="shared" si="5"/>
        <v>-56977</v>
      </c>
      <c r="O13" s="2"/>
      <c r="P13" s="2">
        <f t="shared" si="6"/>
        <v>49993676</v>
      </c>
      <c r="Q13" s="2">
        <f t="shared" si="7"/>
        <v>50263212</v>
      </c>
      <c r="R13" s="2">
        <f t="shared" si="8"/>
        <v>269536</v>
      </c>
      <c r="S13" s="2"/>
      <c r="T13" s="2">
        <v>49993676</v>
      </c>
      <c r="U13" s="2">
        <v>50263212</v>
      </c>
      <c r="V13" s="2">
        <f t="shared" si="1"/>
        <v>269536</v>
      </c>
      <c r="W13" s="2"/>
      <c r="X13" s="2">
        <f t="shared" si="9"/>
        <v>0</v>
      </c>
      <c r="Y13" s="2">
        <f t="shared" si="10"/>
        <v>0</v>
      </c>
      <c r="Z13" s="2">
        <f t="shared" si="11"/>
        <v>0</v>
      </c>
    </row>
    <row r="14" spans="1:26" x14ac:dyDescent="0.25">
      <c r="B14" s="2">
        <f>SUM(B6:B13)</f>
        <v>753357971</v>
      </c>
      <c r="C14" s="2">
        <f>SUM(C6:C13)</f>
        <v>755357971</v>
      </c>
      <c r="D14" s="2">
        <f>SUM(D6:D13)</f>
        <v>2000000</v>
      </c>
      <c r="E14" s="2"/>
      <c r="F14" s="2">
        <f t="shared" ref="F14:H14" si="12">SUM(F6:F13)</f>
        <v>0</v>
      </c>
      <c r="G14" s="2">
        <f t="shared" si="12"/>
        <v>0</v>
      </c>
      <c r="H14" s="2">
        <f t="shared" si="12"/>
        <v>0</v>
      </c>
      <c r="I14" s="2">
        <f t="shared" ref="I14" si="13">SUM(I6:I13)</f>
        <v>0</v>
      </c>
      <c r="J14" s="2">
        <f t="shared" ref="J14" si="14">SUM(J6:J13)</f>
        <v>0</v>
      </c>
      <c r="K14" s="2">
        <f t="shared" ref="K14" si="15">SUM(K6:K13)</f>
        <v>0</v>
      </c>
      <c r="L14" s="2">
        <f t="shared" ref="L14" si="16">SUM(L6:L13)</f>
        <v>-2120005</v>
      </c>
      <c r="M14" s="2">
        <f t="shared" ref="M14" si="17">SUM(M6:M13)</f>
        <v>-2120005</v>
      </c>
      <c r="N14" s="2">
        <f t="shared" ref="N14" si="18">SUM(N6:N13)</f>
        <v>0</v>
      </c>
      <c r="O14" s="2"/>
      <c r="P14" s="2">
        <f>SUM(P6:P13)</f>
        <v>751237966</v>
      </c>
      <c r="Q14" s="2">
        <f t="shared" ref="Q14:R14" si="19">SUM(Q6:Q13)</f>
        <v>753237966</v>
      </c>
      <c r="R14" s="2">
        <f t="shared" si="19"/>
        <v>2000000</v>
      </c>
      <c r="S14" s="2"/>
      <c r="T14" s="2">
        <f>SUM(T6:T13)</f>
        <v>751237966</v>
      </c>
      <c r="U14" s="2">
        <f>SUM(U6:U13)</f>
        <v>753237966</v>
      </c>
      <c r="V14" s="2">
        <f>SUM(V6:V13)</f>
        <v>2000000</v>
      </c>
      <c r="W14" s="2"/>
      <c r="X14" s="2">
        <f>SUM(X6:X13)</f>
        <v>0</v>
      </c>
      <c r="Y14" s="2">
        <f t="shared" ref="Y14:Z14" si="20">SUM(Y6:Y13)</f>
        <v>0</v>
      </c>
      <c r="Z14" s="2">
        <f t="shared" si="20"/>
        <v>0</v>
      </c>
    </row>
    <row r="15" spans="1:26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6" x14ac:dyDescent="0.25">
      <c r="B16" s="2"/>
      <c r="C16" s="2"/>
      <c r="D16" s="2"/>
      <c r="E16" s="2"/>
      <c r="F16" s="6" t="s">
        <v>18</v>
      </c>
      <c r="G16" s="13" t="s">
        <v>21</v>
      </c>
      <c r="H16" s="14"/>
      <c r="I16" s="6" t="s">
        <v>22</v>
      </c>
      <c r="J16" s="6" t="s">
        <v>24</v>
      </c>
      <c r="K16" s="6"/>
      <c r="L16" s="6"/>
      <c r="M16" s="6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4" x14ac:dyDescent="0.25">
      <c r="B17" s="2"/>
      <c r="C17" s="2"/>
      <c r="D17" s="2"/>
      <c r="E17" s="2"/>
      <c r="F17" s="6" t="s">
        <v>19</v>
      </c>
      <c r="G17" s="14"/>
      <c r="H17" s="14"/>
      <c r="I17" s="6" t="s">
        <v>23</v>
      </c>
      <c r="J17" s="6" t="s">
        <v>25</v>
      </c>
      <c r="K17" s="6"/>
      <c r="L17" s="6"/>
      <c r="M17" s="6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4" x14ac:dyDescent="0.25">
      <c r="B18" s="9" t="s">
        <v>17</v>
      </c>
      <c r="C18" s="9"/>
      <c r="D18" s="9"/>
      <c r="E18" s="2"/>
      <c r="F18" s="6" t="s">
        <v>20</v>
      </c>
      <c r="G18" s="14"/>
      <c r="H18" s="14"/>
      <c r="I18" s="6" t="s">
        <v>19</v>
      </c>
      <c r="J18" s="6" t="s">
        <v>19</v>
      </c>
      <c r="K18" s="6"/>
      <c r="L18" s="6"/>
      <c r="M18" s="6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4" x14ac:dyDescent="0.25">
      <c r="B19" s="1" t="s">
        <v>8</v>
      </c>
      <c r="C19" s="1" t="s">
        <v>9</v>
      </c>
      <c r="D19" s="1" t="s">
        <v>11</v>
      </c>
      <c r="E19" s="2"/>
      <c r="F19" s="6" t="s">
        <v>8</v>
      </c>
      <c r="G19" s="6" t="s">
        <v>8</v>
      </c>
      <c r="H19" s="6" t="s">
        <v>9</v>
      </c>
      <c r="I19" s="6" t="s">
        <v>8</v>
      </c>
      <c r="J19" s="6" t="s">
        <v>8</v>
      </c>
      <c r="K19" s="6"/>
      <c r="L19" s="6"/>
      <c r="M19" s="6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4" x14ac:dyDescent="0.2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4" x14ac:dyDescent="0.25">
      <c r="A21" t="s">
        <v>0</v>
      </c>
      <c r="B21" s="2">
        <f>P6</f>
        <v>99888631</v>
      </c>
      <c r="C21" s="2">
        <f t="shared" ref="C21:D21" si="21">Q6</f>
        <v>98226250</v>
      </c>
      <c r="D21" s="2">
        <f t="shared" si="21"/>
        <v>-1662381</v>
      </c>
      <c r="E21" s="2"/>
      <c r="F21" s="2"/>
      <c r="G21" s="2">
        <v>-10000</v>
      </c>
      <c r="H21" s="2">
        <v>-10000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t="s">
        <v>1</v>
      </c>
      <c r="B22" s="2">
        <f t="shared" ref="B22:B28" si="22">P7</f>
        <v>1426132</v>
      </c>
      <c r="C22" s="2">
        <f t="shared" ref="C22:C28" si="23">Q7</f>
        <v>1241760</v>
      </c>
      <c r="D22" s="2">
        <f t="shared" ref="D22:D28" si="24">R7</f>
        <v>-184372</v>
      </c>
      <c r="E22" s="2"/>
      <c r="F22" s="2"/>
      <c r="G22" s="2"/>
      <c r="H22" s="2"/>
      <c r="I22" s="2">
        <v>264972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t="s">
        <v>2</v>
      </c>
      <c r="B23" s="2">
        <f t="shared" si="22"/>
        <v>206587840</v>
      </c>
      <c r="C23" s="2">
        <f t="shared" si="23"/>
        <v>214411166</v>
      </c>
      <c r="D23" s="2">
        <f t="shared" si="24"/>
        <v>7823326</v>
      </c>
      <c r="E23" s="2"/>
      <c r="F23" s="2"/>
      <c r="G23" s="2"/>
      <c r="H23" s="2"/>
      <c r="I23" s="2">
        <v>-264972</v>
      </c>
      <c r="J23" s="2">
        <v>-195276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t="s">
        <v>3</v>
      </c>
      <c r="B24" s="2">
        <f t="shared" si="22"/>
        <v>141468799</v>
      </c>
      <c r="C24" s="2">
        <f t="shared" si="23"/>
        <v>137099345</v>
      </c>
      <c r="D24" s="2">
        <f t="shared" si="24"/>
        <v>-4369454</v>
      </c>
      <c r="E24" s="2"/>
      <c r="F24" s="2">
        <v>-32220</v>
      </c>
      <c r="G24" s="2"/>
      <c r="H24" s="2"/>
      <c r="I24" s="2"/>
      <c r="J24" s="2">
        <v>195276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t="s">
        <v>4</v>
      </c>
      <c r="B25" s="2">
        <f t="shared" si="22"/>
        <v>157634866</v>
      </c>
      <c r="C25" s="2">
        <f t="shared" si="23"/>
        <v>156919887</v>
      </c>
      <c r="D25" s="2">
        <f t="shared" si="24"/>
        <v>-714979</v>
      </c>
      <c r="E25" s="2"/>
      <c r="F25" s="2">
        <v>32220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t="s">
        <v>5</v>
      </c>
      <c r="B26" s="2">
        <f t="shared" si="22"/>
        <v>37735571</v>
      </c>
      <c r="C26" s="2">
        <f t="shared" si="23"/>
        <v>37942640</v>
      </c>
      <c r="D26" s="2">
        <f t="shared" si="24"/>
        <v>207069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t="s">
        <v>6</v>
      </c>
      <c r="B27" s="2">
        <f t="shared" si="22"/>
        <v>56502451</v>
      </c>
      <c r="C27" s="2">
        <f t="shared" si="23"/>
        <v>57133706</v>
      </c>
      <c r="D27" s="2">
        <f t="shared" si="24"/>
        <v>631255</v>
      </c>
      <c r="E27" s="2"/>
      <c r="F27" s="2"/>
      <c r="G27" s="2">
        <v>10000</v>
      </c>
      <c r="H27" s="2">
        <v>10000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t="s">
        <v>7</v>
      </c>
      <c r="B28" s="2">
        <f t="shared" si="22"/>
        <v>49993676</v>
      </c>
      <c r="C28" s="2">
        <f t="shared" si="23"/>
        <v>50263212</v>
      </c>
      <c r="D28" s="2">
        <f t="shared" si="24"/>
        <v>269536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B29" s="2">
        <f>SUM(B21:B28)</f>
        <v>751237966</v>
      </c>
      <c r="C29" s="2">
        <f>SUM(C21:C28)</f>
        <v>753237966</v>
      </c>
      <c r="D29" s="2">
        <f>SUM(D21:D28)</f>
        <v>2000000</v>
      </c>
      <c r="E29" s="2"/>
      <c r="F29" s="2">
        <f t="shared" ref="F29:H29" si="25">SUM(F21:F28)</f>
        <v>0</v>
      </c>
      <c r="G29" s="2">
        <f t="shared" si="25"/>
        <v>0</v>
      </c>
      <c r="H29" s="2">
        <f t="shared" si="25"/>
        <v>0</v>
      </c>
      <c r="I29" s="2">
        <f t="shared" ref="I29" si="26">SUM(I21:I28)</f>
        <v>0</v>
      </c>
      <c r="J29" s="2">
        <f t="shared" ref="J29" si="27">SUM(J21:J28)</f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</sheetData>
  <mergeCells count="7">
    <mergeCell ref="L3:N3"/>
    <mergeCell ref="P3:R3"/>
    <mergeCell ref="B18:D18"/>
    <mergeCell ref="G16:H18"/>
    <mergeCell ref="B3:D3"/>
    <mergeCell ref="F3:H3"/>
    <mergeCell ref="I3:K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Hallitus</vt:lpstr>
      <vt:lpstr>Taul1</vt:lpstr>
    </vt:vector>
  </TitlesOfParts>
  <Company>PSSHP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Kauppinen Marja-Leena</dc:creator>
  <cp:lastModifiedBy>Kauppinen Marja-Leena</cp:lastModifiedBy>
  <cp:lastPrinted>2018-03-16T05:55:43Z</cp:lastPrinted>
  <dcterms:created xsi:type="dcterms:W3CDTF">2018-03-08T08:04:54Z</dcterms:created>
  <dcterms:modified xsi:type="dcterms:W3CDTF">2018-04-16T05:42:00Z</dcterms:modified>
</cp:coreProperties>
</file>