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Kysteri\Hallinto\Hallinto sisäinen\Johtokunta\Lista-asiat\2020\20042020\"/>
    </mc:Choice>
  </mc:AlternateContent>
  <bookViews>
    <workbookView xWindow="0" yWindow="0" windowWidth="15330" windowHeight="5760"/>
  </bookViews>
  <sheets>
    <sheet name="Nilakka 2020 B" sheetId="1" r:id="rId1"/>
    <sheet name="Taul3" sheetId="6" state="hidden" r:id="rId2"/>
    <sheet name="Koillis-Savo 2020 B  " sheetId="3" state="hidden" r:id="rId3"/>
    <sheet name="Leppävirta" sheetId="2" state="hidden" r:id="rId4"/>
    <sheet name="Määrät" sheetId="5" state="hidden" r:id="rId5"/>
  </sheets>
  <calcPr calcId="162913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3" i="5"/>
  <c r="N28" i="2"/>
  <c r="U30" i="3"/>
  <c r="U54" i="3"/>
  <c r="U55" i="3"/>
  <c r="U56" i="3"/>
  <c r="U53" i="3"/>
  <c r="U42" i="3"/>
  <c r="U43" i="3"/>
  <c r="U41" i="3"/>
  <c r="U28" i="3"/>
  <c r="U29" i="3"/>
  <c r="U27" i="3"/>
  <c r="U25" i="3"/>
  <c r="U23" i="3"/>
  <c r="U24" i="3"/>
  <c r="U15" i="3"/>
  <c r="U16" i="3"/>
  <c r="U17" i="3"/>
  <c r="U18" i="3"/>
  <c r="U19" i="3"/>
  <c r="U20" i="3"/>
  <c r="U21" i="3"/>
  <c r="U22" i="3"/>
  <c r="U14" i="3"/>
  <c r="U11" i="3"/>
  <c r="U12" i="3"/>
  <c r="U9" i="3"/>
  <c r="U10" i="3"/>
  <c r="U8" i="3"/>
  <c r="N52" i="2"/>
  <c r="N53" i="2"/>
  <c r="N54" i="2"/>
  <c r="N51" i="2"/>
  <c r="N39" i="2"/>
  <c r="N40" i="2"/>
  <c r="N41" i="2"/>
  <c r="N25" i="2"/>
  <c r="N26" i="2"/>
  <c r="N27" i="2"/>
  <c r="N24" i="2"/>
  <c r="N21" i="2"/>
  <c r="N14" i="2"/>
  <c r="N15" i="2"/>
  <c r="N16" i="2"/>
  <c r="N17" i="2"/>
  <c r="N18" i="2"/>
  <c r="N19" i="2"/>
  <c r="N20" i="2"/>
  <c r="N22" i="2"/>
  <c r="N23" i="2"/>
  <c r="N13" i="2"/>
  <c r="N9" i="2"/>
  <c r="N10" i="2"/>
  <c r="N11" i="2"/>
  <c r="N8" i="2"/>
  <c r="E25" i="2" l="1"/>
  <c r="E12" i="2"/>
  <c r="G26" i="3"/>
  <c r="I26" i="3" s="1"/>
  <c r="H26" i="3"/>
  <c r="E26" i="3"/>
  <c r="K26" i="1"/>
  <c r="L26" i="1"/>
  <c r="I26" i="1"/>
  <c r="G26" i="1"/>
  <c r="E26" i="1"/>
  <c r="K13" i="1"/>
  <c r="L13" i="1"/>
  <c r="I13" i="1"/>
  <c r="G13" i="1"/>
  <c r="G13" i="3"/>
  <c r="H13" i="3"/>
  <c r="E13" i="3"/>
  <c r="I13" i="3" l="1"/>
  <c r="M26" i="1"/>
  <c r="E13" i="1" l="1"/>
  <c r="M13" i="1" s="1"/>
  <c r="I60" i="3" l="1"/>
  <c r="I47" i="3"/>
  <c r="I34" i="3"/>
  <c r="M60" i="1"/>
  <c r="M47" i="1"/>
  <c r="M34" i="1"/>
  <c r="D45" i="1" l="1"/>
  <c r="D58" i="1" l="1"/>
  <c r="G28" i="3" l="1"/>
  <c r="I28" i="3" s="1"/>
  <c r="H28" i="3"/>
  <c r="E28" i="3"/>
  <c r="H11" i="3"/>
  <c r="G11" i="3"/>
  <c r="E11" i="3"/>
  <c r="L11" i="1"/>
  <c r="K11" i="1"/>
  <c r="I11" i="1"/>
  <c r="G11" i="1"/>
  <c r="E11" i="1"/>
  <c r="K28" i="1"/>
  <c r="L28" i="1"/>
  <c r="I28" i="1"/>
  <c r="G28" i="1"/>
  <c r="E28" i="1"/>
  <c r="M28" i="1" l="1"/>
  <c r="I11" i="3"/>
  <c r="M11" i="1"/>
  <c r="F58" i="3" l="1"/>
  <c r="I72" i="3" l="1"/>
  <c r="H56" i="3"/>
  <c r="H57" i="3"/>
  <c r="H55" i="3"/>
  <c r="H44" i="3"/>
  <c r="H43" i="3"/>
  <c r="H9" i="3"/>
  <c r="H10" i="3"/>
  <c r="H12" i="3"/>
  <c r="H14" i="3"/>
  <c r="H15" i="3"/>
  <c r="H16" i="3"/>
  <c r="H17" i="3"/>
  <c r="H18" i="3"/>
  <c r="H19" i="3"/>
  <c r="H20" i="3"/>
  <c r="H21" i="3"/>
  <c r="H22" i="3"/>
  <c r="H23" i="3"/>
  <c r="H24" i="3"/>
  <c r="H25" i="3"/>
  <c r="H27" i="3"/>
  <c r="H29" i="3"/>
  <c r="H30" i="3"/>
  <c r="H31" i="3"/>
  <c r="I9" i="3"/>
  <c r="I14" i="3"/>
  <c r="I19" i="3"/>
  <c r="I24" i="3"/>
  <c r="H8" i="3"/>
  <c r="I69" i="3" l="1"/>
  <c r="M72" i="1" l="1"/>
  <c r="G67" i="2"/>
  <c r="E16" i="2" l="1"/>
  <c r="D56" i="2"/>
  <c r="E55" i="2"/>
  <c r="E54" i="2"/>
  <c r="E53" i="2"/>
  <c r="D43" i="2"/>
  <c r="E47" i="2" s="1"/>
  <c r="E48" i="2" s="1"/>
  <c r="E42" i="2"/>
  <c r="E41" i="2"/>
  <c r="D30" i="2"/>
  <c r="E34" i="2" s="1"/>
  <c r="E35" i="2" s="1"/>
  <c r="E29" i="2"/>
  <c r="E28" i="2"/>
  <c r="E26" i="2"/>
  <c r="E24" i="2"/>
  <c r="E22" i="2"/>
  <c r="E21" i="2"/>
  <c r="E20" i="2"/>
  <c r="E19" i="2"/>
  <c r="E17" i="2"/>
  <c r="E15" i="2"/>
  <c r="E14" i="2"/>
  <c r="E11" i="2"/>
  <c r="E10" i="2"/>
  <c r="E8" i="2"/>
  <c r="E30" i="2" l="1"/>
  <c r="E31" i="2" s="1"/>
  <c r="E33" i="2" s="1"/>
  <c r="E36" i="2" s="1"/>
  <c r="E43" i="2"/>
  <c r="E44" i="2" s="1"/>
  <c r="E46" i="2" s="1"/>
  <c r="E49" i="2" s="1"/>
  <c r="E56" i="2"/>
  <c r="E57" i="2" s="1"/>
  <c r="E59" i="2" s="1"/>
  <c r="E60" i="2"/>
  <c r="E61" i="2" s="1"/>
  <c r="E68" i="2" l="1"/>
  <c r="E71" i="2" s="1"/>
  <c r="E62" i="2"/>
  <c r="M69" i="1" l="1"/>
  <c r="E69" i="2"/>
  <c r="E72" i="2" s="1"/>
  <c r="F70" i="1" l="1"/>
  <c r="H70" i="1"/>
  <c r="J70" i="1"/>
  <c r="J45" i="1" l="1"/>
  <c r="H45" i="1"/>
  <c r="F45" i="1"/>
  <c r="J58" i="1" l="1"/>
  <c r="H58" i="1"/>
  <c r="F58" i="1"/>
  <c r="F32" i="3"/>
  <c r="D32" i="3"/>
  <c r="H32" i="3" l="1"/>
  <c r="J32" i="1"/>
  <c r="J1" i="1" s="1"/>
  <c r="H32" i="1"/>
  <c r="H1" i="1" s="1"/>
  <c r="F32" i="1"/>
  <c r="F1" i="1" s="1"/>
  <c r="D32" i="1"/>
  <c r="I36" i="3" l="1"/>
  <c r="I17" i="1"/>
  <c r="E8" i="1"/>
  <c r="G8" i="1"/>
  <c r="I8" i="1"/>
  <c r="K8" i="1"/>
  <c r="L8" i="1"/>
  <c r="G37" i="3" l="1"/>
  <c r="E37" i="3"/>
  <c r="M8" i="1"/>
  <c r="D58" i="3" l="1"/>
  <c r="G57" i="3"/>
  <c r="E57" i="3"/>
  <c r="G56" i="3"/>
  <c r="E56" i="3"/>
  <c r="G55" i="3"/>
  <c r="E55" i="3"/>
  <c r="F45" i="3"/>
  <c r="D45" i="3"/>
  <c r="G44" i="3"/>
  <c r="E44" i="3"/>
  <c r="G43" i="3"/>
  <c r="E43" i="3"/>
  <c r="G31" i="3"/>
  <c r="E31" i="3"/>
  <c r="G30" i="3"/>
  <c r="E30" i="3"/>
  <c r="G29" i="3"/>
  <c r="E29" i="3"/>
  <c r="G27" i="3"/>
  <c r="E27" i="3"/>
  <c r="G25" i="3"/>
  <c r="E25" i="3"/>
  <c r="G23" i="3"/>
  <c r="E23" i="3"/>
  <c r="G22" i="3"/>
  <c r="E22" i="3"/>
  <c r="G21" i="3"/>
  <c r="E21" i="3"/>
  <c r="G20" i="3"/>
  <c r="E20" i="3"/>
  <c r="G18" i="3"/>
  <c r="E18" i="3"/>
  <c r="G17" i="3"/>
  <c r="E17" i="3"/>
  <c r="G16" i="3"/>
  <c r="E16" i="3"/>
  <c r="G15" i="3"/>
  <c r="E15" i="3"/>
  <c r="G12" i="3"/>
  <c r="E12" i="3"/>
  <c r="G10" i="3"/>
  <c r="E10" i="3"/>
  <c r="G8" i="3"/>
  <c r="E8" i="3"/>
  <c r="G57" i="1"/>
  <c r="L56" i="1"/>
  <c r="K56" i="1"/>
  <c r="I56" i="1"/>
  <c r="G56" i="1"/>
  <c r="E56" i="1"/>
  <c r="L55" i="1"/>
  <c r="K55" i="1"/>
  <c r="I55" i="1"/>
  <c r="G55" i="1"/>
  <c r="E55" i="1"/>
  <c r="L44" i="1"/>
  <c r="K44" i="1"/>
  <c r="I44" i="1"/>
  <c r="G44" i="1"/>
  <c r="E44" i="1"/>
  <c r="L43" i="1"/>
  <c r="K43" i="1"/>
  <c r="I43" i="1"/>
  <c r="G43" i="1"/>
  <c r="E43" i="1"/>
  <c r="L31" i="1"/>
  <c r="K31" i="1"/>
  <c r="I31" i="1"/>
  <c r="G31" i="1"/>
  <c r="E31" i="1"/>
  <c r="L30" i="1"/>
  <c r="K30" i="1"/>
  <c r="I30" i="1"/>
  <c r="G30" i="1"/>
  <c r="E30" i="1"/>
  <c r="L29" i="1"/>
  <c r="K29" i="1"/>
  <c r="I29" i="1"/>
  <c r="G29" i="1"/>
  <c r="E29" i="1"/>
  <c r="L27" i="1"/>
  <c r="K27" i="1"/>
  <c r="I27" i="1"/>
  <c r="G27" i="1"/>
  <c r="E27" i="1"/>
  <c r="L25" i="1"/>
  <c r="K25" i="1"/>
  <c r="I25" i="1"/>
  <c r="G25" i="1"/>
  <c r="E25" i="1"/>
  <c r="L23" i="1"/>
  <c r="K23" i="1"/>
  <c r="I23" i="1"/>
  <c r="G23" i="1"/>
  <c r="E23" i="1"/>
  <c r="L22" i="1"/>
  <c r="K22" i="1"/>
  <c r="I22" i="1"/>
  <c r="G22" i="1"/>
  <c r="E22" i="1"/>
  <c r="L21" i="1"/>
  <c r="K21" i="1"/>
  <c r="I21" i="1"/>
  <c r="G21" i="1"/>
  <c r="E21" i="1"/>
  <c r="L20" i="1"/>
  <c r="K20" i="1"/>
  <c r="I20" i="1"/>
  <c r="G20" i="1"/>
  <c r="E20" i="1"/>
  <c r="L18" i="1"/>
  <c r="K18" i="1"/>
  <c r="I18" i="1"/>
  <c r="G18" i="1"/>
  <c r="E18" i="1"/>
  <c r="L17" i="1"/>
  <c r="K17" i="1"/>
  <c r="G17" i="1"/>
  <c r="E17" i="1"/>
  <c r="L16" i="1"/>
  <c r="K16" i="1"/>
  <c r="I16" i="1"/>
  <c r="G16" i="1"/>
  <c r="E16" i="1"/>
  <c r="L15" i="1"/>
  <c r="K15" i="1"/>
  <c r="I15" i="1"/>
  <c r="G15" i="1"/>
  <c r="E15" i="1"/>
  <c r="L12" i="1"/>
  <c r="K12" i="1"/>
  <c r="I12" i="1"/>
  <c r="G12" i="1"/>
  <c r="E12" i="1"/>
  <c r="L10" i="1"/>
  <c r="K10" i="1"/>
  <c r="I10" i="1"/>
  <c r="G10" i="1"/>
  <c r="E10" i="1"/>
  <c r="I57" i="3" l="1"/>
  <c r="I55" i="3"/>
  <c r="D1" i="3"/>
  <c r="I44" i="3"/>
  <c r="I43" i="3"/>
  <c r="H45" i="3"/>
  <c r="I56" i="3"/>
  <c r="H58" i="3"/>
  <c r="I10" i="3"/>
  <c r="I15" i="3"/>
  <c r="I17" i="3"/>
  <c r="I20" i="3"/>
  <c r="I22" i="3"/>
  <c r="I25" i="3"/>
  <c r="I29" i="3"/>
  <c r="I31" i="3"/>
  <c r="I8" i="3"/>
  <c r="I12" i="3"/>
  <c r="I16" i="3"/>
  <c r="I18" i="3"/>
  <c r="I21" i="3"/>
  <c r="I23" i="3"/>
  <c r="I27" i="3"/>
  <c r="I30" i="3"/>
  <c r="F1" i="3"/>
  <c r="G32" i="3"/>
  <c r="G45" i="3"/>
  <c r="G58" i="3"/>
  <c r="E45" i="1"/>
  <c r="E46" i="1" s="1"/>
  <c r="I45" i="1"/>
  <c r="I46" i="1" s="1"/>
  <c r="L45" i="1"/>
  <c r="K58" i="1"/>
  <c r="K59" i="1" s="1"/>
  <c r="E45" i="3"/>
  <c r="E46" i="3" s="1"/>
  <c r="K45" i="1"/>
  <c r="K46" i="1" s="1"/>
  <c r="L32" i="1"/>
  <c r="I58" i="1"/>
  <c r="I59" i="1" s="1"/>
  <c r="M56" i="1"/>
  <c r="M55" i="1"/>
  <c r="M44" i="1"/>
  <c r="G45" i="1"/>
  <c r="G46" i="1" s="1"/>
  <c r="M31" i="1"/>
  <c r="M30" i="1"/>
  <c r="M25" i="1"/>
  <c r="M23" i="1"/>
  <c r="M20" i="1"/>
  <c r="M18" i="1"/>
  <c r="G32" i="1"/>
  <c r="G33" i="1" s="1"/>
  <c r="M15" i="1"/>
  <c r="M12" i="1"/>
  <c r="K32" i="1"/>
  <c r="K33" i="1" s="1"/>
  <c r="I32" i="1"/>
  <c r="I33" i="1" s="1"/>
  <c r="D1" i="1"/>
  <c r="E32" i="3"/>
  <c r="E58" i="3"/>
  <c r="E59" i="3" s="1"/>
  <c r="E32" i="1"/>
  <c r="E33" i="1" s="1"/>
  <c r="M10" i="1"/>
  <c r="M17" i="1"/>
  <c r="M22" i="1"/>
  <c r="M29" i="1"/>
  <c r="M16" i="1"/>
  <c r="M21" i="1"/>
  <c r="M27" i="1"/>
  <c r="L58" i="1"/>
  <c r="M62" i="1" s="1"/>
  <c r="M43" i="1"/>
  <c r="G58" i="1"/>
  <c r="G59" i="1" s="1"/>
  <c r="E57" i="1"/>
  <c r="E58" i="1" s="1"/>
  <c r="E59" i="1" s="1"/>
  <c r="M49" i="1" l="1"/>
  <c r="K50" i="1" s="1"/>
  <c r="M36" i="1"/>
  <c r="G37" i="1" s="1"/>
  <c r="I62" i="3"/>
  <c r="I49" i="3"/>
  <c r="H1" i="3"/>
  <c r="I58" i="3"/>
  <c r="G59" i="3"/>
  <c r="G46" i="3"/>
  <c r="I45" i="3"/>
  <c r="E33" i="3"/>
  <c r="I32" i="3"/>
  <c r="I33" i="3" s="1"/>
  <c r="G33" i="3"/>
  <c r="L1" i="1"/>
  <c r="M45" i="1"/>
  <c r="M46" i="1" s="1"/>
  <c r="K48" i="1" s="1"/>
  <c r="M57" i="1"/>
  <c r="M58" i="1" s="1"/>
  <c r="M59" i="1" s="1"/>
  <c r="G61" i="1" s="1"/>
  <c r="G62" i="1" s="1"/>
  <c r="K63" i="1"/>
  <c r="I63" i="1"/>
  <c r="M32" i="1"/>
  <c r="M33" i="1" s="1"/>
  <c r="E35" i="1" s="1"/>
  <c r="G63" i="1"/>
  <c r="E63" i="1"/>
  <c r="E50" i="1" l="1"/>
  <c r="G50" i="1"/>
  <c r="I50" i="1"/>
  <c r="K49" i="1"/>
  <c r="E38" i="1"/>
  <c r="I37" i="1"/>
  <c r="K37" i="1"/>
  <c r="E37" i="1"/>
  <c r="G50" i="3"/>
  <c r="E50" i="3"/>
  <c r="G63" i="3"/>
  <c r="E63" i="3"/>
  <c r="I59" i="3"/>
  <c r="E35" i="3"/>
  <c r="G35" i="3"/>
  <c r="I46" i="3"/>
  <c r="E48" i="3" s="1"/>
  <c r="E49" i="3" s="1"/>
  <c r="I37" i="3"/>
  <c r="I61" i="1"/>
  <c r="K61" i="1"/>
  <c r="K64" i="1" s="1"/>
  <c r="E61" i="1"/>
  <c r="I48" i="1"/>
  <c r="I49" i="1" s="1"/>
  <c r="K51" i="1"/>
  <c r="E48" i="1"/>
  <c r="E49" i="1" s="1"/>
  <c r="G48" i="1"/>
  <c r="G49" i="1" s="1"/>
  <c r="M63" i="1"/>
  <c r="E36" i="1"/>
  <c r="K35" i="1"/>
  <c r="I35" i="1"/>
  <c r="I36" i="1" s="1"/>
  <c r="G35" i="1"/>
  <c r="G64" i="1"/>
  <c r="M50" i="1" l="1"/>
  <c r="M37" i="1"/>
  <c r="E70" i="3"/>
  <c r="E73" i="3" s="1"/>
  <c r="I63" i="3"/>
  <c r="G61" i="3"/>
  <c r="E61" i="3"/>
  <c r="G48" i="3"/>
  <c r="E36" i="3"/>
  <c r="E38" i="3"/>
  <c r="G36" i="3"/>
  <c r="G38" i="3"/>
  <c r="I50" i="3"/>
  <c r="E51" i="3"/>
  <c r="G70" i="3"/>
  <c r="I62" i="1"/>
  <c r="I64" i="1"/>
  <c r="E51" i="1"/>
  <c r="I51" i="1"/>
  <c r="E62" i="1"/>
  <c r="E64" i="1"/>
  <c r="K62" i="1"/>
  <c r="G51" i="1"/>
  <c r="G36" i="1"/>
  <c r="G38" i="1"/>
  <c r="I38" i="1"/>
  <c r="K36" i="1"/>
  <c r="K38" i="1"/>
  <c r="K70" i="1" s="1"/>
  <c r="K73" i="1" s="1"/>
  <c r="I70" i="3" l="1"/>
  <c r="E62" i="3"/>
  <c r="E64" i="3"/>
  <c r="E71" i="3" s="1"/>
  <c r="E74" i="3" s="1"/>
  <c r="G62" i="3"/>
  <c r="G64" i="3"/>
  <c r="G49" i="3"/>
  <c r="G51" i="3"/>
  <c r="I51" i="3" s="1"/>
  <c r="G73" i="3"/>
  <c r="I73" i="3" s="1"/>
  <c r="G70" i="1"/>
  <c r="G71" i="1"/>
  <c r="G74" i="1" s="1"/>
  <c r="E71" i="1"/>
  <c r="E74" i="1" s="1"/>
  <c r="K71" i="1"/>
  <c r="K74" i="1" s="1"/>
  <c r="I71" i="1"/>
  <c r="I74" i="1" s="1"/>
  <c r="E70" i="1"/>
  <c r="E73" i="1" s="1"/>
  <c r="I38" i="3"/>
  <c r="I70" i="1"/>
  <c r="I73" i="1" s="1"/>
  <c r="M64" i="1"/>
  <c r="M51" i="1"/>
  <c r="M38" i="1"/>
  <c r="I64" i="3" l="1"/>
  <c r="M71" i="1"/>
  <c r="M74" i="1"/>
  <c r="G71" i="3"/>
  <c r="G74" i="3" s="1"/>
  <c r="I74" i="3" s="1"/>
  <c r="M70" i="1"/>
  <c r="G73" i="1"/>
  <c r="M73" i="1" s="1"/>
  <c r="I71" i="3" l="1"/>
</calcChain>
</file>

<file path=xl/sharedStrings.xml><?xml version="1.0" encoding="utf-8"?>
<sst xmlns="http://schemas.openxmlformats.org/spreadsheetml/2006/main" count="405" uniqueCount="89">
  <si>
    <t>Nilakan palveluyksikkö</t>
  </si>
  <si>
    <t>Suorite-</t>
  </si>
  <si>
    <t>Kausi:</t>
  </si>
  <si>
    <t>Palvelu</t>
  </si>
  <si>
    <t>hinta</t>
  </si>
  <si>
    <t>KEITELE</t>
  </si>
  <si>
    <t>PIELAVESI</t>
  </si>
  <si>
    <t>TERVO</t>
  </si>
  <si>
    <t>VESANTO</t>
  </si>
  <si>
    <t>YHTEENSÄ</t>
  </si>
  <si>
    <t>Avohoito</t>
  </si>
  <si>
    <t>€</t>
  </si>
  <si>
    <t>Krt</t>
  </si>
  <si>
    <t>Krt yht.</t>
  </si>
  <si>
    <t>€ yht.</t>
  </si>
  <si>
    <t>Koulu- ja opiskeluth</t>
  </si>
  <si>
    <t>Lääkärin vastaanotto</t>
  </si>
  <si>
    <t xml:space="preserve"> käynti lääkärissä</t>
  </si>
  <si>
    <t xml:space="preserve"> puhelinkontakti</t>
  </si>
  <si>
    <t>Sairaanhoitajan vast</t>
  </si>
  <si>
    <t xml:space="preserve"> käynti sairaanh vast (sis. ryhmäk.)</t>
  </si>
  <si>
    <t xml:space="preserve"> sh tai th ryhmäkäy</t>
  </si>
  <si>
    <t>Lastenneuvola</t>
  </si>
  <si>
    <t>Fysioterapia</t>
  </si>
  <si>
    <t xml:space="preserve"> yksilökäynti</t>
  </si>
  <si>
    <t xml:space="preserve"> ryhmäkäynti</t>
  </si>
  <si>
    <t xml:space="preserve"> apuvälinekäynti</t>
  </si>
  <si>
    <t>Mielenterveydenh</t>
  </si>
  <si>
    <t>Seutusuoritteet</t>
  </si>
  <si>
    <t>Äitiys-/E-neuvola</t>
  </si>
  <si>
    <t>Puheterapia</t>
  </si>
  <si>
    <t>Psykologi</t>
  </si>
  <si>
    <t>Päivystys</t>
  </si>
  <si>
    <t>ESH-konsultaatio</t>
  </si>
  <si>
    <t>Avohoito yhteensä</t>
  </si>
  <si>
    <t>Keskihinnat hinnaston perusteella laskettuna</t>
  </si>
  <si>
    <t>Toteutunut nettomeno kirjanpidon mukaan</t>
  </si>
  <si>
    <t>Keskihintojen mukaiset painokertoimet</t>
  </si>
  <si>
    <t>Keskihinnat toteutuneiden nettomenojen mukaan</t>
  </si>
  <si>
    <t xml:space="preserve">Osuudet menoista keskihinnan mukaan </t>
  </si>
  <si>
    <t>Osuudet kirjanpidon mukaisista nettomenoista</t>
  </si>
  <si>
    <t>Suun terveydenhuolto</t>
  </si>
  <si>
    <t xml:space="preserve"> käynti hammaslää</t>
  </si>
  <si>
    <t xml:space="preserve"> käynti suuhygien</t>
  </si>
  <si>
    <t>Suun terveydenhuolto yhteensä</t>
  </si>
  <si>
    <t>Vuodeosastohoito</t>
  </si>
  <si>
    <t xml:space="preserve"> lyhyt</t>
  </si>
  <si>
    <t xml:space="preserve"> pitkä</t>
  </si>
  <si>
    <t xml:space="preserve"> yö-/päivähoito</t>
  </si>
  <si>
    <t>Vuodeosastohoito yhteensä</t>
  </si>
  <si>
    <r>
      <t xml:space="preserve">Tasauslaskutuksen toteuttaminen lopullisten kunnille kohdistuvien nettokustannusten perusteella </t>
    </r>
    <r>
      <rPr>
        <b/>
        <sz val="11"/>
        <color theme="1"/>
        <rFont val="Calibri"/>
        <family val="2"/>
        <scheme val="minor"/>
      </rPr>
      <t>(pohjan suoritteet)</t>
    </r>
  </si>
  <si>
    <t>Keskihinnalla laskettu kunnan osuus</t>
  </si>
  <si>
    <t>KUNNAN OSUUS NETTOMENOISTA</t>
  </si>
  <si>
    <t>Erotus keskihinnalla laskettuun osuuteen</t>
  </si>
  <si>
    <t>TASAUSLASKUTUS (lisäkanto+/palautus-)</t>
  </si>
  <si>
    <t>Koillis-Savon palveluyksikkö</t>
  </si>
  <si>
    <t>KAAVI</t>
  </si>
  <si>
    <t>Leppävirran palveluyksikkö</t>
  </si>
  <si>
    <t>LEPPÄVIRTA</t>
  </si>
  <si>
    <t xml:space="preserve"> </t>
  </si>
  <si>
    <r>
      <t xml:space="preserve">Tasauslaskutuksen toteuttaminen lopullisten kunnille kohdistuvien nettokustannusten perusteella </t>
    </r>
    <r>
      <rPr>
        <b/>
        <sz val="11"/>
        <color theme="1"/>
        <rFont val="Calibri"/>
        <family val="2"/>
        <scheme val="minor"/>
      </rPr>
      <t>(pohjana suoritteet)</t>
    </r>
  </si>
  <si>
    <t>Suoritteiden toteutumatiedot saadaan seurantajärjestelmistä</t>
  </si>
  <si>
    <t>Rautavaara</t>
  </si>
  <si>
    <t>Toimintaterapia</t>
  </si>
  <si>
    <t>KYSTERI-MAKSUOSUUDET 2019</t>
  </si>
  <si>
    <t>Laskelmassa ovat pohjana kauden suoritteet, vuodelle 2019 vahvistetut hinnat ja kauden toteutuneet nettomenot</t>
  </si>
  <si>
    <t>ENNAKKOT (kunnilta laskutettu 2019)</t>
  </si>
  <si>
    <t>Etäpuheterapia</t>
  </si>
  <si>
    <t>Etävastaanotto</t>
  </si>
  <si>
    <t>YHTEENSÄ toteutuneet palveluyksikön nettokustannukset kirjanpidon tietojen perusteella 2019</t>
  </si>
  <si>
    <t xml:space="preserve">YHTEENSÄ toteutuneet palveluyksikön nettokustannukset kirjanpidon tietojen perusteella 2019 </t>
  </si>
  <si>
    <t>KYSTERI-MAKSUOSUUDET 2020</t>
  </si>
  <si>
    <t>Laskelmassa ovat pohjana kauden suoritteet, vuodelle 2020 vahvistetut hinnat ja kauden toteutuneet nettomenot</t>
  </si>
  <si>
    <t>ENNAKKOT (kunnilta laskutettu 2020)</t>
  </si>
  <si>
    <t>konsultaatio</t>
  </si>
  <si>
    <t>Konsultaatio</t>
  </si>
  <si>
    <t>1.1.-31.3.2020</t>
  </si>
  <si>
    <t>1.1.-31.232020</t>
  </si>
  <si>
    <t>1.1.-31.3.2019</t>
  </si>
  <si>
    <t>Tasauslaskutuksen toteuttaminen lopullisten kunnille kohdistuvien nettokustannusten perusteella (pohjana suoritteet)</t>
  </si>
  <si>
    <t>YHTEENSÄ toteutuneet palveluyksikön nettokustannukset kirjanpidon tietojen perusteella 2018</t>
  </si>
  <si>
    <t>Tasauslaskutuksen toteuttaminen lopullisten kunnille kohdistuvien nettokustannusten perusteella (pohjan suoritteet)</t>
  </si>
  <si>
    <t xml:space="preserve">YHTEENSÄ toteutuneet palveluyksikön nettokustannukset kirjanpidon tietojen perusteella 2018 </t>
  </si>
  <si>
    <t>Määrät Kysteri</t>
  </si>
  <si>
    <t>Nilakka</t>
  </si>
  <si>
    <t>Koillis-Savo</t>
  </si>
  <si>
    <t>Leppävirta</t>
  </si>
  <si>
    <t>Laskelmassa ovat pohjana kauden2020 arvioidut suoritteet, vuodelle 2020 vahvistetut hinnat ja kauden 2019 toteutuneet nettomenot</t>
  </si>
  <si>
    <t>Nilakka 2020 arvioidut suoritemäärät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</si>
</sst>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Verdana"/>
      <family val="2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1" applyNumberFormat="0" applyFont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7" borderId="2" applyNumberFormat="0" applyAlignment="0" applyProtection="0"/>
    <xf numFmtId="0" fontId="37" fillId="23" borderId="8" applyNumberFormat="0" applyAlignment="0" applyProtection="0"/>
    <xf numFmtId="0" fontId="38" fillId="21" borderId="9" applyNumberFormat="0" applyAlignment="0" applyProtection="0"/>
    <xf numFmtId="0" fontId="39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1" fontId="4" fillId="0" borderId="0" xfId="0" applyNumberFormat="1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0" borderId="0" xfId="0" quotePrefix="1" applyFont="1"/>
    <xf numFmtId="0" fontId="0" fillId="0" borderId="0" xfId="0" applyAlignment="1">
      <alignment horizontal="center"/>
    </xf>
    <xf numFmtId="164" fontId="0" fillId="0" borderId="0" xfId="0" applyNumberFormat="1"/>
    <xf numFmtId="2" fontId="6" fillId="0" borderId="0" xfId="0" applyNumberFormat="1" applyFont="1" applyAlignment="1">
      <alignment horizontal="right"/>
    </xf>
    <xf numFmtId="1" fontId="0" fillId="0" borderId="0" xfId="0" applyNumberFormat="1"/>
    <xf numFmtId="2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right"/>
    </xf>
    <xf numFmtId="2" fontId="0" fillId="0" borderId="0" xfId="0" applyNumberFormat="1" applyFont="1"/>
    <xf numFmtId="1" fontId="7" fillId="0" borderId="0" xfId="0" applyNumberFormat="1" applyFont="1"/>
    <xf numFmtId="2" fontId="4" fillId="0" borderId="0" xfId="0" applyNumberFormat="1" applyFont="1"/>
    <xf numFmtId="2" fontId="2" fillId="0" borderId="0" xfId="0" applyNumberFormat="1" applyFont="1"/>
    <xf numFmtId="0" fontId="8" fillId="0" borderId="0" xfId="0" applyFont="1"/>
    <xf numFmtId="0" fontId="9" fillId="0" borderId="0" xfId="0" applyFont="1"/>
    <xf numFmtId="1" fontId="9" fillId="0" borderId="0" xfId="0" applyNumberFormat="1" applyFont="1"/>
    <xf numFmtId="1" fontId="8" fillId="0" borderId="0" xfId="0" applyNumberFormat="1" applyFont="1"/>
    <xf numFmtId="1" fontId="5" fillId="0" borderId="0" xfId="0" applyNumberFormat="1" applyFont="1"/>
    <xf numFmtId="0" fontId="10" fillId="0" borderId="0" xfId="0" quotePrefix="1" applyFont="1"/>
    <xf numFmtId="0" fontId="10" fillId="0" borderId="0" xfId="0" applyFont="1"/>
    <xf numFmtId="0" fontId="10" fillId="0" borderId="0" xfId="0" applyFont="1" applyAlignment="1">
      <alignment horizontal="right"/>
    </xf>
    <xf numFmtId="1" fontId="10" fillId="0" borderId="0" xfId="0" applyNumberFormat="1" applyFont="1"/>
    <xf numFmtId="2" fontId="0" fillId="0" borderId="0" xfId="0" applyNumberFormat="1"/>
    <xf numFmtId="2" fontId="9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11" fillId="0" borderId="0" xfId="0" quotePrefix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" fontId="14" fillId="0" borderId="0" xfId="0" applyNumberFormat="1" applyFont="1"/>
    <xf numFmtId="1" fontId="3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1" fontId="15" fillId="0" borderId="0" xfId="0" applyNumberFormat="1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2" fillId="0" borderId="0" xfId="0" applyFont="1" applyAlignment="1"/>
    <xf numFmtId="0" fontId="0" fillId="0" borderId="0" xfId="0" quotePrefix="1" applyFont="1"/>
    <xf numFmtId="2" fontId="8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2" fontId="2" fillId="0" borderId="0" xfId="0" quotePrefix="1" applyNumberFormat="1" applyFont="1" applyAlignment="1">
      <alignment horizontal="left"/>
    </xf>
    <xf numFmtId="1" fontId="11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1" fontId="16" fillId="0" borderId="0" xfId="0" applyNumberFormat="1" applyFont="1"/>
    <xf numFmtId="0" fontId="17" fillId="0" borderId="0" xfId="0" applyFont="1"/>
    <xf numFmtId="0" fontId="16" fillId="0" borderId="0" xfId="0" quotePrefix="1" applyFont="1"/>
    <xf numFmtId="0" fontId="2" fillId="0" borderId="0" xfId="0" applyFont="1" applyAlignment="1">
      <alignment horizontal="left"/>
    </xf>
    <xf numFmtId="1" fontId="2" fillId="0" borderId="0" xfId="0" applyNumberFormat="1" applyFont="1" applyProtection="1"/>
    <xf numFmtId="2" fontId="0" fillId="0" borderId="0" xfId="0" applyNumberFormat="1" applyFont="1" applyProtection="1"/>
    <xf numFmtId="2" fontId="4" fillId="0" borderId="0" xfId="0" applyNumberFormat="1" applyFont="1" applyProtection="1"/>
    <xf numFmtId="2" fontId="2" fillId="0" borderId="0" xfId="0" applyNumberFormat="1" applyFont="1" applyProtection="1"/>
    <xf numFmtId="1" fontId="8" fillId="0" borderId="0" xfId="0" applyNumberFormat="1" applyFont="1" applyProtection="1"/>
    <xf numFmtId="1" fontId="5" fillId="0" borderId="0" xfId="0" applyNumberFormat="1" applyFont="1" applyProtection="1"/>
    <xf numFmtId="0" fontId="18" fillId="0" borderId="0" xfId="0" applyFont="1"/>
    <xf numFmtId="2" fontId="19" fillId="0" borderId="0" xfId="0" applyNumberFormat="1" applyFont="1" applyAlignment="1">
      <alignment horizontal="right"/>
    </xf>
    <xf numFmtId="2" fontId="16" fillId="0" borderId="0" xfId="0" applyNumberFormat="1" applyFont="1"/>
    <xf numFmtId="1" fontId="1" fillId="0" borderId="0" xfId="0" applyNumberFormat="1" applyFont="1"/>
    <xf numFmtId="0" fontId="4" fillId="0" borderId="0" xfId="0" applyFont="1" applyAlignment="1">
      <alignment horizontal="right"/>
    </xf>
    <xf numFmtId="0" fontId="11" fillId="0" borderId="0" xfId="0" applyFont="1"/>
    <xf numFmtId="0" fontId="2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2" fontId="6" fillId="0" borderId="0" xfId="0" applyNumberFormat="1" applyFont="1" applyAlignment="1" applyProtection="1">
      <alignment horizontal="right"/>
    </xf>
    <xf numFmtId="0" fontId="3" fillId="0" borderId="0" xfId="0" applyFont="1" applyProtection="1"/>
    <xf numFmtId="2" fontId="2" fillId="0" borderId="0" xfId="0" applyNumberFormat="1" applyFont="1" applyAlignment="1" applyProtection="1">
      <alignment horizontal="right"/>
    </xf>
    <xf numFmtId="0" fontId="0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 applyAlignment="1" applyProtection="1">
      <alignment horizontal="right"/>
    </xf>
    <xf numFmtId="1" fontId="9" fillId="0" borderId="0" xfId="0" applyNumberFormat="1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2" fillId="0" borderId="0" xfId="0" quotePrefix="1" applyFont="1" applyProtection="1">
      <protection locked="0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Protection="1">
      <protection locked="0"/>
    </xf>
    <xf numFmtId="1" fontId="0" fillId="0" borderId="0" xfId="0" applyNumberFormat="1" applyFont="1" applyProtection="1"/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21" fillId="0" borderId="0" xfId="0" applyNumberFormat="1" applyFont="1"/>
    <xf numFmtId="0" fontId="7" fillId="0" borderId="0" xfId="0" applyFont="1" applyProtection="1"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1" fontId="7" fillId="0" borderId="0" xfId="0" applyNumberFormat="1" applyFont="1" applyProtection="1">
      <protection locked="0"/>
    </xf>
    <xf numFmtId="4" fontId="0" fillId="0" borderId="0" xfId="0" applyNumberFormat="1"/>
    <xf numFmtId="3" fontId="0" fillId="0" borderId="0" xfId="0" applyNumberFormat="1"/>
    <xf numFmtId="4" fontId="0" fillId="0" borderId="0" xfId="0" applyNumberFormat="1"/>
    <xf numFmtId="3" fontId="7" fillId="0" borderId="0" xfId="0" applyNumberFormat="1" applyFont="1" applyProtection="1">
      <protection locked="0"/>
    </xf>
    <xf numFmtId="165" fontId="0" fillId="0" borderId="0" xfId="0" applyNumberFormat="1"/>
    <xf numFmtId="4" fontId="0" fillId="0" borderId="0" xfId="0" applyNumberFormat="1" applyFont="1"/>
    <xf numFmtId="4" fontId="1" fillId="0" borderId="0" xfId="0" applyNumberFormat="1" applyFont="1"/>
    <xf numFmtId="2" fontId="1" fillId="0" borderId="0" xfId="0" applyNumberFormat="1" applyFont="1"/>
    <xf numFmtId="4" fontId="7" fillId="0" borderId="0" xfId="0" applyNumberFormat="1" applyFont="1" applyProtection="1">
      <protection locked="0"/>
    </xf>
    <xf numFmtId="1" fontId="0" fillId="0" borderId="0" xfId="0" applyNumberFormat="1" applyFont="1" applyAlignment="1">
      <alignment wrapText="1"/>
    </xf>
    <xf numFmtId="4" fontId="40" fillId="0" borderId="0" xfId="0" applyNumberFormat="1" applyFont="1"/>
    <xf numFmtId="2" fontId="5" fillId="0" borderId="0" xfId="0" applyNumberFormat="1" applyFont="1"/>
    <xf numFmtId="2" fontId="8" fillId="0" borderId="0" xfId="0" applyNumberFormat="1" applyFont="1"/>
    <xf numFmtId="2" fontId="5" fillId="0" borderId="0" xfId="0" applyNumberFormat="1" applyFont="1" applyBorder="1"/>
    <xf numFmtId="2" fontId="10" fillId="0" borderId="0" xfId="0" applyNumberFormat="1" applyFont="1"/>
    <xf numFmtId="1" fontId="40" fillId="0" borderId="0" xfId="0" applyNumberFormat="1" applyFont="1" applyProtection="1">
      <protection locked="0"/>
    </xf>
    <xf numFmtId="1" fontId="40" fillId="0" borderId="0" xfId="0" applyNumberFormat="1" applyFont="1" applyProtection="1"/>
    <xf numFmtId="0" fontId="40" fillId="0" borderId="0" xfId="0" applyFont="1"/>
    <xf numFmtId="0" fontId="0" fillId="0" borderId="0" xfId="0" applyAlignment="1">
      <alignment wrapText="1"/>
    </xf>
    <xf numFmtId="2" fontId="41" fillId="0" borderId="0" xfId="0" applyNumberFormat="1" applyFont="1" applyProtection="1"/>
    <xf numFmtId="2" fontId="4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3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40 % - Aksentti1 2" xfId="7"/>
    <cellStyle name="40 % - Aksentti2 2" xfId="8"/>
    <cellStyle name="40 % - Aksentti3 2" xfId="9"/>
    <cellStyle name="40 % - Aksentti4 2" xfId="10"/>
    <cellStyle name="40 % - Aksentti5 2" xfId="11"/>
    <cellStyle name="40 % - Aksentti6 2" xfId="12"/>
    <cellStyle name="60 % - Aksentti1 2" xfId="13"/>
    <cellStyle name="60 % - Aksentti2 2" xfId="14"/>
    <cellStyle name="60 % - Aksentti3 2" xfId="15"/>
    <cellStyle name="60 % - Aksentti4 2" xfId="16"/>
    <cellStyle name="60 % - Aksentti5 2" xfId="17"/>
    <cellStyle name="60 % - Aksentti6 2" xfId="18"/>
    <cellStyle name="Aksentti1 2" xfId="19"/>
    <cellStyle name="Aksentti2 2" xfId="20"/>
    <cellStyle name="Aksentti3 2" xfId="21"/>
    <cellStyle name="Aksentti4 2" xfId="22"/>
    <cellStyle name="Aksentti5 2" xfId="23"/>
    <cellStyle name="Aksentti6 2" xfId="24"/>
    <cellStyle name="Huomautus 2" xfId="25"/>
    <cellStyle name="Huono 2" xfId="26"/>
    <cellStyle name="Hyvä 2" xfId="27"/>
    <cellStyle name="Laskenta 2" xfId="28"/>
    <cellStyle name="Linkitetty solu 2" xfId="29"/>
    <cellStyle name="Neutraali 2" xfId="30"/>
    <cellStyle name="Normaali" xfId="0" builtinId="0"/>
    <cellStyle name="Normaali 2" xfId="31"/>
    <cellStyle name="Otsikko 1 2" xfId="32"/>
    <cellStyle name="Otsikko 2 2" xfId="33"/>
    <cellStyle name="Otsikko 3 2" xfId="34"/>
    <cellStyle name="Otsikko 4 2" xfId="35"/>
    <cellStyle name="Otsikko 5" xfId="36"/>
    <cellStyle name="Selittävä teksti 2" xfId="37"/>
    <cellStyle name="Summa 2" xfId="38"/>
    <cellStyle name="Syöttö 2" xfId="39"/>
    <cellStyle name="Tarkistussolu 2" xfId="40"/>
    <cellStyle name="Tulostus 2" xfId="41"/>
    <cellStyle name="Varoitusteksti 2" xfId="42"/>
  </cellStyles>
  <dxfs count="3"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>
          <bgColor theme="3" tint="0.59996337778862885"/>
        </patternFill>
      </fill>
    </dxf>
  </dxfs>
  <tableStyles count="2" defaultTableStyle="TableStyleMedium2" defaultPivotStyle="PivotStyleLight16">
    <tableStyle name="Osittajan tyyli 1" pivot="0" table="0" count="1">
      <tableStyleElement type="wholeTable" dxfId="2"/>
    </tableStyle>
    <tableStyle name="SlicerStyleDark1 2_OMA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zoomScaleNormal="100" workbookViewId="0">
      <selection activeCell="C1" sqref="C1"/>
    </sheetView>
  </sheetViews>
  <sheetFormatPr defaultRowHeight="15" x14ac:dyDescent="0.25"/>
  <cols>
    <col min="2" max="2" width="18.85546875" customWidth="1"/>
    <col min="3" max="3" width="7" customWidth="1"/>
    <col min="4" max="4" width="8.7109375" customWidth="1"/>
    <col min="5" max="5" width="11.28515625" customWidth="1"/>
    <col min="6" max="6" width="8.140625" customWidth="1"/>
    <col min="7" max="7" width="12.42578125" customWidth="1"/>
    <col min="8" max="8" width="9.5703125" bestFit="1" customWidth="1"/>
    <col min="9" max="9" width="14" customWidth="1"/>
    <col min="10" max="10" width="9.5703125" bestFit="1" customWidth="1"/>
    <col min="11" max="11" width="11.140625" customWidth="1"/>
    <col min="12" max="12" width="8.42578125" customWidth="1"/>
    <col min="13" max="13" width="13.140625" customWidth="1"/>
    <col min="14" max="14" width="14.42578125" customWidth="1"/>
    <col min="15" max="15" width="15.140625" customWidth="1"/>
    <col min="16" max="16" width="12.85546875" customWidth="1"/>
    <col min="17" max="17" width="11.85546875" customWidth="1"/>
    <col min="18" max="18" width="10.7109375" customWidth="1"/>
  </cols>
  <sheetData>
    <row r="1" spans="1:28" ht="15.75" x14ac:dyDescent="0.25">
      <c r="A1" s="1" t="s">
        <v>88</v>
      </c>
      <c r="B1" s="13"/>
      <c r="C1" s="13"/>
      <c r="D1" s="2">
        <f>SUM(D32+D58)</f>
        <v>20167</v>
      </c>
      <c r="E1" s="3"/>
      <c r="F1" s="2">
        <f>SUM(F32+F58)</f>
        <v>40387</v>
      </c>
      <c r="G1" s="2"/>
      <c r="H1" s="2">
        <f>SUM(H32+H58)</f>
        <v>14157</v>
      </c>
      <c r="I1" s="2"/>
      <c r="J1" s="2">
        <f>SUM(J32+J58)</f>
        <v>19749</v>
      </c>
      <c r="K1" s="3"/>
      <c r="L1" s="2">
        <f>SUM(J1+H1+F1+D1)</f>
        <v>94460</v>
      </c>
      <c r="M1" s="13"/>
    </row>
    <row r="2" spans="1:28" ht="15.75" x14ac:dyDescent="0.25">
      <c r="A2" s="1"/>
      <c r="B2" s="13"/>
      <c r="C2" s="13"/>
      <c r="D2" s="2"/>
      <c r="E2" s="3"/>
      <c r="F2" s="2"/>
      <c r="G2" s="2"/>
      <c r="H2" s="2"/>
      <c r="I2" s="2"/>
      <c r="J2" s="2"/>
      <c r="K2" s="3"/>
      <c r="L2" s="2"/>
      <c r="M2" s="13"/>
    </row>
    <row r="3" spans="1:28" x14ac:dyDescent="0.25">
      <c r="A3" s="4" t="s">
        <v>87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28" x14ac:dyDescent="0.25">
      <c r="A4" s="4" t="s">
        <v>61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x14ac:dyDescent="0.25">
      <c r="A5" s="5" t="s">
        <v>0</v>
      </c>
      <c r="B5" s="13"/>
      <c r="C5" s="13" t="s">
        <v>1</v>
      </c>
      <c r="D5" s="13" t="s">
        <v>2</v>
      </c>
      <c r="E5" s="89"/>
      <c r="F5" s="13"/>
      <c r="G5" s="13"/>
      <c r="H5" s="13"/>
      <c r="I5" s="13"/>
      <c r="J5" s="13"/>
      <c r="K5" s="13"/>
      <c r="L5" s="13"/>
      <c r="M5" s="13"/>
      <c r="N5" s="7"/>
      <c r="O5" s="7"/>
      <c r="P5" s="7"/>
      <c r="Q5" s="7"/>
      <c r="R5" s="7"/>
    </row>
    <row r="6" spans="1:28" x14ac:dyDescent="0.25">
      <c r="A6" s="13" t="s">
        <v>3</v>
      </c>
      <c r="B6" s="13"/>
      <c r="C6" s="13" t="s">
        <v>4</v>
      </c>
      <c r="D6" s="120" t="s">
        <v>5</v>
      </c>
      <c r="E6" s="120"/>
      <c r="F6" s="120" t="s">
        <v>6</v>
      </c>
      <c r="G6" s="120"/>
      <c r="H6" s="120" t="s">
        <v>7</v>
      </c>
      <c r="I6" s="120"/>
      <c r="J6" s="120" t="s">
        <v>8</v>
      </c>
      <c r="K6" s="120"/>
      <c r="L6" s="120" t="s">
        <v>9</v>
      </c>
      <c r="M6" s="120"/>
    </row>
    <row r="7" spans="1:28" ht="15.75" x14ac:dyDescent="0.25">
      <c r="A7" s="78" t="s">
        <v>10</v>
      </c>
      <c r="B7" s="80"/>
      <c r="C7" s="90" t="s">
        <v>11</v>
      </c>
      <c r="D7" s="80" t="s">
        <v>12</v>
      </c>
      <c r="E7" s="80" t="s">
        <v>11</v>
      </c>
      <c r="F7" s="80" t="s">
        <v>12</v>
      </c>
      <c r="G7" s="80" t="s">
        <v>11</v>
      </c>
      <c r="H7" s="80" t="s">
        <v>12</v>
      </c>
      <c r="I7" s="80" t="s">
        <v>11</v>
      </c>
      <c r="J7" s="80" t="s">
        <v>12</v>
      </c>
      <c r="K7" s="80" t="s">
        <v>11</v>
      </c>
      <c r="L7" s="80" t="s">
        <v>13</v>
      </c>
      <c r="M7" s="80" t="s">
        <v>14</v>
      </c>
      <c r="N7" s="8"/>
      <c r="O7" s="8"/>
      <c r="P7" s="8"/>
      <c r="Q7" s="8"/>
      <c r="R7" s="8"/>
    </row>
    <row r="8" spans="1:28" x14ac:dyDescent="0.25">
      <c r="A8" s="80" t="s">
        <v>15</v>
      </c>
      <c r="B8" s="80"/>
      <c r="C8" s="77">
        <v>51</v>
      </c>
      <c r="D8" s="91">
        <v>491</v>
      </c>
      <c r="E8" s="92">
        <f>SUM(C8*D8)</f>
        <v>25041</v>
      </c>
      <c r="F8" s="91">
        <v>878</v>
      </c>
      <c r="G8" s="92">
        <f>SUM(C8*F8)</f>
        <v>44778</v>
      </c>
      <c r="H8" s="91">
        <v>326</v>
      </c>
      <c r="I8" s="92">
        <f>SUM(H8*C8)</f>
        <v>16626</v>
      </c>
      <c r="J8" s="91">
        <v>455</v>
      </c>
      <c r="K8" s="92">
        <f>SUM(J8*C8)</f>
        <v>23205</v>
      </c>
      <c r="L8" s="92">
        <f>SUM(J8+H8+F8+D8)</f>
        <v>2150</v>
      </c>
      <c r="M8" s="92">
        <f>SUM(K8+I8+G8+E8)</f>
        <v>109650</v>
      </c>
      <c r="N8" s="10"/>
      <c r="O8" s="10"/>
      <c r="P8" s="10"/>
      <c r="Q8" s="10"/>
      <c r="S8" s="10"/>
      <c r="AB8" s="10"/>
    </row>
    <row r="9" spans="1:28" x14ac:dyDescent="0.25">
      <c r="A9" s="80" t="s">
        <v>16</v>
      </c>
      <c r="B9" s="80"/>
      <c r="C9" s="79"/>
      <c r="D9" s="91"/>
      <c r="E9" s="92"/>
      <c r="F9" s="91"/>
      <c r="G9" s="92"/>
      <c r="H9" s="91"/>
      <c r="I9" s="92"/>
      <c r="J9" s="91"/>
      <c r="K9" s="92"/>
      <c r="L9" s="92"/>
      <c r="M9" s="92"/>
      <c r="AB9" s="10"/>
    </row>
    <row r="10" spans="1:28" x14ac:dyDescent="0.25">
      <c r="A10" s="80" t="s">
        <v>17</v>
      </c>
      <c r="B10" s="80"/>
      <c r="C10" s="77">
        <v>185</v>
      </c>
      <c r="D10" s="91">
        <v>3667</v>
      </c>
      <c r="E10" s="92">
        <f>SUM(C10*D10)</f>
        <v>678395</v>
      </c>
      <c r="F10" s="91">
        <v>6767</v>
      </c>
      <c r="G10" s="92">
        <f>SUM(C10*F10)</f>
        <v>1251895</v>
      </c>
      <c r="H10" s="91">
        <v>2707</v>
      </c>
      <c r="I10" s="92">
        <f>SUM(H10*C10)</f>
        <v>500795</v>
      </c>
      <c r="J10" s="91">
        <v>3438</v>
      </c>
      <c r="K10" s="92">
        <f>SUM(J10*C10)</f>
        <v>636030</v>
      </c>
      <c r="L10" s="92">
        <f t="shared" ref="L10:M13" si="0">SUM(J10+H10+F10+D10)</f>
        <v>16579</v>
      </c>
      <c r="M10" s="92">
        <f t="shared" si="0"/>
        <v>3067115</v>
      </c>
      <c r="N10" s="10"/>
      <c r="O10" s="10"/>
      <c r="P10" s="10"/>
      <c r="Q10" s="10"/>
      <c r="S10" s="10"/>
      <c r="AB10" s="10"/>
    </row>
    <row r="11" spans="1:28" x14ac:dyDescent="0.25">
      <c r="A11" s="80" t="s">
        <v>68</v>
      </c>
      <c r="B11" s="80"/>
      <c r="C11" s="77">
        <v>120</v>
      </c>
      <c r="D11" s="91">
        <v>0</v>
      </c>
      <c r="E11" s="92">
        <f>SUM(C11*D11)</f>
        <v>0</v>
      </c>
      <c r="F11" s="91">
        <v>0</v>
      </c>
      <c r="G11" s="92">
        <f>SUM(C11*F11)</f>
        <v>0</v>
      </c>
      <c r="H11" s="91">
        <v>0</v>
      </c>
      <c r="I11" s="92">
        <f>SUM(H11*C11)</f>
        <v>0</v>
      </c>
      <c r="J11" s="91">
        <v>0</v>
      </c>
      <c r="K11" s="92">
        <f>SUM(J11*C11)</f>
        <v>0</v>
      </c>
      <c r="L11" s="92">
        <f t="shared" si="0"/>
        <v>0</v>
      </c>
      <c r="M11" s="92">
        <f t="shared" si="0"/>
        <v>0</v>
      </c>
      <c r="N11" s="10"/>
      <c r="O11" s="10"/>
      <c r="P11" s="10"/>
      <c r="Q11" s="10"/>
      <c r="S11" s="10"/>
      <c r="AB11" s="10"/>
    </row>
    <row r="12" spans="1:28" x14ac:dyDescent="0.25">
      <c r="A12" s="80" t="s">
        <v>18</v>
      </c>
      <c r="B12" s="80"/>
      <c r="C12" s="77">
        <v>45</v>
      </c>
      <c r="D12" s="91">
        <v>1107</v>
      </c>
      <c r="E12" s="92">
        <f>SUM(C12*D12)</f>
        <v>49815</v>
      </c>
      <c r="F12" s="91">
        <v>2207</v>
      </c>
      <c r="G12" s="92">
        <f>SUM(C12*F12)</f>
        <v>99315</v>
      </c>
      <c r="H12" s="91">
        <v>1102</v>
      </c>
      <c r="I12" s="92">
        <f>SUM(H12*C12)</f>
        <v>49590</v>
      </c>
      <c r="J12" s="91">
        <v>1033</v>
      </c>
      <c r="K12" s="92">
        <f>SUM(J12*C12)</f>
        <v>46485</v>
      </c>
      <c r="L12" s="92">
        <f t="shared" si="0"/>
        <v>5449</v>
      </c>
      <c r="M12" s="92">
        <f t="shared" si="0"/>
        <v>245205</v>
      </c>
      <c r="S12" s="10"/>
      <c r="AB12" s="10"/>
    </row>
    <row r="13" spans="1:28" x14ac:dyDescent="0.25">
      <c r="A13" s="80" t="s">
        <v>74</v>
      </c>
      <c r="B13" s="80"/>
      <c r="C13" s="77">
        <v>45</v>
      </c>
      <c r="D13" s="91">
        <v>1600</v>
      </c>
      <c r="E13" s="92">
        <f>SUM(C13*D13)</f>
        <v>72000</v>
      </c>
      <c r="F13" s="91">
        <v>3000</v>
      </c>
      <c r="G13" s="92">
        <f>SUM(C13*F13)</f>
        <v>135000</v>
      </c>
      <c r="H13" s="91">
        <v>1000</v>
      </c>
      <c r="I13" s="92">
        <f>SUM(H13*C13)</f>
        <v>45000</v>
      </c>
      <c r="J13" s="91">
        <v>1400</v>
      </c>
      <c r="K13" s="92">
        <f>SUM(J13*C13)</f>
        <v>63000</v>
      </c>
      <c r="L13" s="92">
        <f t="shared" si="0"/>
        <v>7000</v>
      </c>
      <c r="M13" s="92">
        <f t="shared" si="0"/>
        <v>315000</v>
      </c>
      <c r="S13" s="10"/>
    </row>
    <row r="14" spans="1:28" x14ac:dyDescent="0.25">
      <c r="A14" s="80" t="s">
        <v>19</v>
      </c>
      <c r="B14" s="80"/>
      <c r="C14" s="79"/>
      <c r="D14" s="91"/>
      <c r="E14" s="92"/>
      <c r="F14" s="91"/>
      <c r="G14" s="92"/>
      <c r="H14" s="91"/>
      <c r="I14" s="92"/>
      <c r="J14" s="91"/>
      <c r="K14" s="92"/>
      <c r="L14" s="92"/>
      <c r="M14" s="92"/>
      <c r="S14" s="10"/>
      <c r="AB14" s="10"/>
    </row>
    <row r="15" spans="1:28" x14ac:dyDescent="0.25">
      <c r="A15" s="80" t="s">
        <v>20</v>
      </c>
      <c r="B15" s="80"/>
      <c r="C15" s="77">
        <v>55</v>
      </c>
      <c r="D15" s="91">
        <v>5460</v>
      </c>
      <c r="E15" s="92">
        <f>SUM(C15*D15)</f>
        <v>300300</v>
      </c>
      <c r="F15" s="91">
        <v>9790</v>
      </c>
      <c r="G15" s="92">
        <f>SUM(C15*F15)</f>
        <v>538450</v>
      </c>
      <c r="H15" s="91">
        <v>3701</v>
      </c>
      <c r="I15" s="92">
        <f>SUM(H15*C15)</f>
        <v>203555</v>
      </c>
      <c r="J15" s="91">
        <v>5575</v>
      </c>
      <c r="K15" s="92">
        <f>SUM(J15*C15)</f>
        <v>306625</v>
      </c>
      <c r="L15" s="92">
        <f t="shared" ref="L15:M18" si="1">SUM(J15+H15+F15+D15)</f>
        <v>24526</v>
      </c>
      <c r="M15" s="92">
        <f t="shared" si="1"/>
        <v>1348930</v>
      </c>
      <c r="S15" s="10"/>
      <c r="AB15" s="10"/>
    </row>
    <row r="16" spans="1:28" x14ac:dyDescent="0.25">
      <c r="A16" s="80" t="s">
        <v>18</v>
      </c>
      <c r="B16" s="80"/>
      <c r="C16" s="77">
        <v>30</v>
      </c>
      <c r="D16" s="91">
        <v>1729</v>
      </c>
      <c r="E16" s="92">
        <f>SUM(C16*D16)</f>
        <v>51870</v>
      </c>
      <c r="F16" s="91">
        <v>4844</v>
      </c>
      <c r="G16" s="92">
        <f>SUM(C16*F16)</f>
        <v>145320</v>
      </c>
      <c r="H16" s="91">
        <v>994</v>
      </c>
      <c r="I16" s="92">
        <f>SUM(H16*C16)</f>
        <v>29820</v>
      </c>
      <c r="J16" s="91">
        <v>2386</v>
      </c>
      <c r="K16" s="92">
        <f>SUM(J16*C16)</f>
        <v>71580</v>
      </c>
      <c r="L16" s="92">
        <f t="shared" si="1"/>
        <v>9953</v>
      </c>
      <c r="M16" s="92">
        <f t="shared" si="1"/>
        <v>298590</v>
      </c>
      <c r="S16" s="10"/>
      <c r="AB16" s="10"/>
    </row>
    <row r="17" spans="1:28" x14ac:dyDescent="0.25">
      <c r="A17" s="80" t="s">
        <v>21</v>
      </c>
      <c r="B17" s="80"/>
      <c r="C17" s="77">
        <v>30</v>
      </c>
      <c r="D17" s="91">
        <v>66</v>
      </c>
      <c r="E17" s="92">
        <f>SUM(C17*D17)</f>
        <v>1980</v>
      </c>
      <c r="F17" s="91">
        <v>77</v>
      </c>
      <c r="G17" s="92">
        <f>SUM(C17*F17)</f>
        <v>2310</v>
      </c>
      <c r="H17" s="91">
        <v>65</v>
      </c>
      <c r="I17" s="92">
        <f>SUM(H17*C17)</f>
        <v>1950</v>
      </c>
      <c r="J17" s="91">
        <v>21</v>
      </c>
      <c r="K17" s="92">
        <f>SUM(J17*C17)</f>
        <v>630</v>
      </c>
      <c r="L17" s="92">
        <f t="shared" si="1"/>
        <v>229</v>
      </c>
      <c r="M17" s="92">
        <f t="shared" si="1"/>
        <v>6870</v>
      </c>
      <c r="S17" s="10"/>
      <c r="AB17" s="10"/>
    </row>
    <row r="18" spans="1:28" x14ac:dyDescent="0.25">
      <c r="A18" s="80" t="s">
        <v>22</v>
      </c>
      <c r="B18" s="80"/>
      <c r="C18" s="77">
        <v>51</v>
      </c>
      <c r="D18" s="91">
        <v>383</v>
      </c>
      <c r="E18" s="92">
        <f>SUM(C18*D18)</f>
        <v>19533</v>
      </c>
      <c r="F18" s="91">
        <v>637</v>
      </c>
      <c r="G18" s="92">
        <f>SUM(C18*F18)</f>
        <v>32487</v>
      </c>
      <c r="H18" s="91">
        <v>200</v>
      </c>
      <c r="I18" s="92">
        <f>SUM(H18*C18)</f>
        <v>10200</v>
      </c>
      <c r="J18" s="91">
        <v>202</v>
      </c>
      <c r="K18" s="92">
        <f>SUM(J18*C18)</f>
        <v>10302</v>
      </c>
      <c r="L18" s="92">
        <f t="shared" si="1"/>
        <v>1422</v>
      </c>
      <c r="M18" s="92">
        <f t="shared" si="1"/>
        <v>72522</v>
      </c>
      <c r="S18" s="10"/>
      <c r="AB18" s="10"/>
    </row>
    <row r="19" spans="1:28" x14ac:dyDescent="0.25">
      <c r="A19" s="80" t="s">
        <v>23</v>
      </c>
      <c r="B19" s="80"/>
      <c r="C19" s="79"/>
      <c r="D19" s="91"/>
      <c r="E19" s="92"/>
      <c r="F19" s="91"/>
      <c r="G19" s="92"/>
      <c r="H19" s="91"/>
      <c r="I19" s="92"/>
      <c r="J19" s="91"/>
      <c r="K19" s="92"/>
      <c r="L19" s="92"/>
      <c r="M19" s="92"/>
      <c r="S19" s="10"/>
    </row>
    <row r="20" spans="1:28" x14ac:dyDescent="0.25">
      <c r="A20" s="80" t="s">
        <v>24</v>
      </c>
      <c r="B20" s="80"/>
      <c r="C20" s="77">
        <v>119</v>
      </c>
      <c r="D20" s="91">
        <v>350</v>
      </c>
      <c r="E20" s="92">
        <f>SUM(C20*D20)</f>
        <v>41650</v>
      </c>
      <c r="F20" s="91">
        <v>1064</v>
      </c>
      <c r="G20" s="92">
        <f>SUM(C20*F20)</f>
        <v>126616</v>
      </c>
      <c r="H20" s="91">
        <v>319</v>
      </c>
      <c r="I20" s="92">
        <f>SUM(H20*C20)</f>
        <v>37961</v>
      </c>
      <c r="J20" s="91">
        <v>479</v>
      </c>
      <c r="K20" s="92">
        <f>SUM(J20*C20)</f>
        <v>57001</v>
      </c>
      <c r="L20" s="92">
        <f t="shared" ref="L20:M23" si="2">SUM(J20+H20+F20+D20)</f>
        <v>2212</v>
      </c>
      <c r="M20" s="92">
        <f t="shared" si="2"/>
        <v>263228</v>
      </c>
      <c r="O20" s="101"/>
      <c r="S20" s="10"/>
      <c r="AB20" s="10"/>
    </row>
    <row r="21" spans="1:28" x14ac:dyDescent="0.25">
      <c r="A21" s="80" t="s">
        <v>25</v>
      </c>
      <c r="B21" s="80"/>
      <c r="C21" s="77">
        <v>100</v>
      </c>
      <c r="D21" s="91">
        <v>587</v>
      </c>
      <c r="E21" s="92">
        <f>SUM(C21*D21)</f>
        <v>58700</v>
      </c>
      <c r="F21" s="91">
        <v>744</v>
      </c>
      <c r="G21" s="92">
        <f>SUM(C21*F21)</f>
        <v>74400</v>
      </c>
      <c r="H21" s="91">
        <v>758</v>
      </c>
      <c r="I21" s="92">
        <f>SUM(H21*C21)</f>
        <v>75800</v>
      </c>
      <c r="J21" s="91">
        <v>716</v>
      </c>
      <c r="K21" s="92">
        <f>SUM(J21*C21)</f>
        <v>71600</v>
      </c>
      <c r="L21" s="92">
        <f t="shared" si="2"/>
        <v>2805</v>
      </c>
      <c r="M21" s="92">
        <f t="shared" si="2"/>
        <v>280500</v>
      </c>
      <c r="S21" s="10"/>
      <c r="AB21" s="10"/>
    </row>
    <row r="22" spans="1:28" x14ac:dyDescent="0.25">
      <c r="A22" s="80" t="s">
        <v>26</v>
      </c>
      <c r="B22" s="80"/>
      <c r="C22" s="77">
        <v>51</v>
      </c>
      <c r="D22" s="91">
        <v>113</v>
      </c>
      <c r="E22" s="92">
        <f>SUM(C22*D22)</f>
        <v>5763</v>
      </c>
      <c r="F22" s="91">
        <v>363</v>
      </c>
      <c r="G22" s="92">
        <f>SUM(C22*F22)</f>
        <v>18513</v>
      </c>
      <c r="H22" s="91">
        <v>197</v>
      </c>
      <c r="I22" s="92">
        <f>SUM(H22*C22)</f>
        <v>10047</v>
      </c>
      <c r="J22" s="91">
        <v>323</v>
      </c>
      <c r="K22" s="92">
        <f>SUM(J22*C22)</f>
        <v>16473</v>
      </c>
      <c r="L22" s="92">
        <f t="shared" si="2"/>
        <v>996</v>
      </c>
      <c r="M22" s="92">
        <f t="shared" si="2"/>
        <v>50796</v>
      </c>
      <c r="N22" s="101"/>
      <c r="R22" s="12"/>
      <c r="S22" s="10"/>
      <c r="AB22" s="10"/>
    </row>
    <row r="23" spans="1:28" x14ac:dyDescent="0.25">
      <c r="A23" s="80" t="s">
        <v>27</v>
      </c>
      <c r="B23" s="80"/>
      <c r="C23" s="77">
        <v>119</v>
      </c>
      <c r="D23" s="91">
        <v>765</v>
      </c>
      <c r="E23" s="92">
        <f>SUM(C23*D23)</f>
        <v>91035</v>
      </c>
      <c r="F23" s="91">
        <v>1364</v>
      </c>
      <c r="G23" s="92">
        <f>SUM(C23*F23)</f>
        <v>162316</v>
      </c>
      <c r="H23" s="91">
        <v>482</v>
      </c>
      <c r="I23" s="92">
        <f>SUM(H23*C23)</f>
        <v>57358</v>
      </c>
      <c r="J23" s="91">
        <v>479</v>
      </c>
      <c r="K23" s="92">
        <f>SUM(J23*C23)</f>
        <v>57001</v>
      </c>
      <c r="L23" s="92">
        <f t="shared" si="2"/>
        <v>3090</v>
      </c>
      <c r="M23" s="92">
        <f t="shared" si="2"/>
        <v>367710</v>
      </c>
      <c r="S23" s="10"/>
      <c r="AB23" s="10"/>
    </row>
    <row r="24" spans="1:28" x14ac:dyDescent="0.25">
      <c r="A24" s="80" t="s">
        <v>28</v>
      </c>
      <c r="B24" s="80"/>
      <c r="C24" s="79"/>
      <c r="D24" s="91"/>
      <c r="E24" s="92"/>
      <c r="F24" s="91"/>
      <c r="G24" s="92"/>
      <c r="H24" s="91"/>
      <c r="I24" s="92"/>
      <c r="J24" s="91"/>
      <c r="K24" s="92"/>
      <c r="L24" s="92"/>
      <c r="M24" s="92"/>
      <c r="O24" s="101"/>
      <c r="S24" s="10"/>
      <c r="AB24" s="10"/>
    </row>
    <row r="25" spans="1:28" x14ac:dyDescent="0.25">
      <c r="A25" s="80" t="s">
        <v>29</v>
      </c>
      <c r="B25" s="80"/>
      <c r="C25" s="77">
        <v>51</v>
      </c>
      <c r="D25" s="91">
        <v>189</v>
      </c>
      <c r="E25" s="92">
        <f t="shared" ref="E25:E31" si="3">SUM(C25*D25)</f>
        <v>9639</v>
      </c>
      <c r="F25" s="91">
        <v>400</v>
      </c>
      <c r="G25" s="92">
        <f t="shared" ref="G25:G31" si="4">SUM(C25*F25)</f>
        <v>20400</v>
      </c>
      <c r="H25" s="91">
        <v>132</v>
      </c>
      <c r="I25" s="92">
        <f t="shared" ref="I25:I31" si="5">SUM(H25*C25)</f>
        <v>6732</v>
      </c>
      <c r="J25" s="91">
        <v>114</v>
      </c>
      <c r="K25" s="92">
        <f t="shared" ref="K25:K31" si="6">SUM(J25*C25)</f>
        <v>5814</v>
      </c>
      <c r="L25" s="92">
        <f t="shared" ref="L25:L31" si="7">SUM(J25+H25+F25+D25)</f>
        <v>835</v>
      </c>
      <c r="M25" s="92">
        <f t="shared" ref="M25:M31" si="8">SUM(K25+I25+G25+E25)</f>
        <v>42585</v>
      </c>
      <c r="O25" s="99"/>
      <c r="S25" s="10"/>
      <c r="AB25" s="10"/>
    </row>
    <row r="26" spans="1:28" x14ac:dyDescent="0.25">
      <c r="A26" s="80" t="s">
        <v>63</v>
      </c>
      <c r="B26" s="80"/>
      <c r="C26" s="77">
        <v>123</v>
      </c>
      <c r="D26" s="91">
        <v>75</v>
      </c>
      <c r="E26" s="92">
        <f t="shared" si="3"/>
        <v>9225</v>
      </c>
      <c r="F26" s="91">
        <v>288</v>
      </c>
      <c r="G26" s="92">
        <f t="shared" si="4"/>
        <v>35424</v>
      </c>
      <c r="H26" s="91">
        <v>19</v>
      </c>
      <c r="I26" s="92">
        <f t="shared" si="5"/>
        <v>2337</v>
      </c>
      <c r="J26" s="91">
        <v>73</v>
      </c>
      <c r="K26" s="92">
        <f t="shared" si="6"/>
        <v>8979</v>
      </c>
      <c r="L26" s="92">
        <f t="shared" si="7"/>
        <v>455</v>
      </c>
      <c r="M26" s="92">
        <f t="shared" si="8"/>
        <v>55965</v>
      </c>
      <c r="O26" s="101"/>
      <c r="S26" s="10"/>
      <c r="AB26" s="10"/>
    </row>
    <row r="27" spans="1:28" x14ac:dyDescent="0.25">
      <c r="A27" s="80" t="s">
        <v>30</v>
      </c>
      <c r="B27" s="80"/>
      <c r="C27" s="77">
        <v>200</v>
      </c>
      <c r="D27" s="91">
        <v>57</v>
      </c>
      <c r="E27" s="92">
        <f t="shared" si="3"/>
        <v>11400</v>
      </c>
      <c r="F27" s="91">
        <v>197</v>
      </c>
      <c r="G27" s="92">
        <f t="shared" si="4"/>
        <v>39400</v>
      </c>
      <c r="H27" s="91">
        <v>38</v>
      </c>
      <c r="I27" s="92">
        <f t="shared" si="5"/>
        <v>7600</v>
      </c>
      <c r="J27" s="91">
        <v>39</v>
      </c>
      <c r="K27" s="92">
        <f t="shared" si="6"/>
        <v>7800</v>
      </c>
      <c r="L27" s="92">
        <f t="shared" si="7"/>
        <v>331</v>
      </c>
      <c r="M27" s="92">
        <f t="shared" si="8"/>
        <v>66200</v>
      </c>
      <c r="O27" s="101"/>
      <c r="S27" s="10"/>
      <c r="AB27" s="10"/>
    </row>
    <row r="28" spans="1:28" x14ac:dyDescent="0.25">
      <c r="A28" s="80" t="s">
        <v>67</v>
      </c>
      <c r="B28" s="80"/>
      <c r="C28" s="77">
        <v>188</v>
      </c>
      <c r="D28" s="91"/>
      <c r="E28" s="92">
        <f t="shared" si="3"/>
        <v>0</v>
      </c>
      <c r="F28" s="91"/>
      <c r="G28" s="92">
        <f t="shared" si="4"/>
        <v>0</v>
      </c>
      <c r="H28" s="91"/>
      <c r="I28" s="92">
        <f t="shared" si="5"/>
        <v>0</v>
      </c>
      <c r="J28" s="91"/>
      <c r="K28" s="92">
        <f t="shared" si="6"/>
        <v>0</v>
      </c>
      <c r="L28" s="92">
        <f t="shared" si="7"/>
        <v>0</v>
      </c>
      <c r="M28" s="92">
        <f t="shared" si="8"/>
        <v>0</v>
      </c>
      <c r="O28" s="101"/>
      <c r="S28" s="10"/>
      <c r="AB28" s="10"/>
    </row>
    <row r="29" spans="1:28" x14ac:dyDescent="0.25">
      <c r="A29" s="80" t="s">
        <v>31</v>
      </c>
      <c r="B29" s="80"/>
      <c r="C29" s="77">
        <v>200</v>
      </c>
      <c r="D29" s="91">
        <v>27</v>
      </c>
      <c r="E29" s="92">
        <f t="shared" si="3"/>
        <v>5400</v>
      </c>
      <c r="F29" s="91">
        <v>317</v>
      </c>
      <c r="G29" s="92">
        <f t="shared" si="4"/>
        <v>63400</v>
      </c>
      <c r="H29" s="91">
        <v>11</v>
      </c>
      <c r="I29" s="92">
        <f t="shared" si="5"/>
        <v>2200</v>
      </c>
      <c r="J29" s="91">
        <v>1</v>
      </c>
      <c r="K29" s="92">
        <f t="shared" si="6"/>
        <v>200</v>
      </c>
      <c r="L29" s="92">
        <f t="shared" si="7"/>
        <v>356</v>
      </c>
      <c r="M29" s="92">
        <f t="shared" si="8"/>
        <v>71200</v>
      </c>
      <c r="O29" s="101"/>
      <c r="S29" s="10"/>
      <c r="AB29" s="10"/>
    </row>
    <row r="30" spans="1:28" x14ac:dyDescent="0.25">
      <c r="A30" s="80" t="s">
        <v>32</v>
      </c>
      <c r="B30" s="80"/>
      <c r="C30" s="77">
        <v>262</v>
      </c>
      <c r="D30" s="91">
        <v>813</v>
      </c>
      <c r="E30" s="92">
        <f t="shared" si="3"/>
        <v>213006</v>
      </c>
      <c r="F30" s="91">
        <v>1647</v>
      </c>
      <c r="G30" s="92">
        <f t="shared" si="4"/>
        <v>431514</v>
      </c>
      <c r="H30" s="91">
        <v>219</v>
      </c>
      <c r="I30" s="92">
        <f t="shared" si="5"/>
        <v>57378</v>
      </c>
      <c r="J30" s="91">
        <v>328</v>
      </c>
      <c r="K30" s="92">
        <f t="shared" si="6"/>
        <v>85936</v>
      </c>
      <c r="L30" s="92">
        <f t="shared" si="7"/>
        <v>3007</v>
      </c>
      <c r="M30" s="92">
        <f t="shared" si="8"/>
        <v>787834</v>
      </c>
      <c r="S30" s="10"/>
      <c r="AB30" s="10"/>
    </row>
    <row r="31" spans="1:28" x14ac:dyDescent="0.25">
      <c r="A31" s="80" t="s">
        <v>33</v>
      </c>
      <c r="B31" s="80"/>
      <c r="C31" s="77">
        <v>250</v>
      </c>
      <c r="D31" s="91">
        <v>142</v>
      </c>
      <c r="E31" s="92">
        <f t="shared" si="3"/>
        <v>35500</v>
      </c>
      <c r="F31" s="91">
        <v>336</v>
      </c>
      <c r="G31" s="92">
        <f t="shared" si="4"/>
        <v>84000</v>
      </c>
      <c r="H31" s="91">
        <v>128</v>
      </c>
      <c r="I31" s="92">
        <f t="shared" si="5"/>
        <v>32000</v>
      </c>
      <c r="J31" s="91">
        <v>117</v>
      </c>
      <c r="K31" s="92">
        <f t="shared" si="6"/>
        <v>29250</v>
      </c>
      <c r="L31" s="92">
        <f t="shared" si="7"/>
        <v>723</v>
      </c>
      <c r="M31" s="92">
        <f t="shared" si="8"/>
        <v>180750</v>
      </c>
      <c r="N31" s="101"/>
      <c r="S31" s="10"/>
      <c r="AB31" s="10"/>
    </row>
    <row r="32" spans="1:28" x14ac:dyDescent="0.25">
      <c r="A32" s="81" t="s">
        <v>34</v>
      </c>
      <c r="B32" s="81"/>
      <c r="C32" s="82"/>
      <c r="D32" s="61">
        <f t="shared" ref="D32:M32" si="9">SUM(D8:D31)</f>
        <v>17621</v>
      </c>
      <c r="E32" s="61">
        <f t="shared" si="9"/>
        <v>1680252</v>
      </c>
      <c r="F32" s="61">
        <f t="shared" si="9"/>
        <v>34920</v>
      </c>
      <c r="G32" s="61">
        <f t="shared" si="9"/>
        <v>3305538</v>
      </c>
      <c r="H32" s="61">
        <f t="shared" si="9"/>
        <v>12398</v>
      </c>
      <c r="I32" s="61">
        <f t="shared" si="9"/>
        <v>1146949</v>
      </c>
      <c r="J32" s="61">
        <f t="shared" si="9"/>
        <v>17179</v>
      </c>
      <c r="K32" s="61">
        <f t="shared" si="9"/>
        <v>1497911</v>
      </c>
      <c r="L32" s="61">
        <f t="shared" si="9"/>
        <v>82118</v>
      </c>
      <c r="M32" s="76">
        <f t="shared" si="9"/>
        <v>7630650</v>
      </c>
      <c r="S32" s="10"/>
    </row>
    <row r="33" spans="1:28" x14ac:dyDescent="0.25">
      <c r="A33" s="80" t="s">
        <v>35</v>
      </c>
      <c r="B33" s="81"/>
      <c r="C33" s="82"/>
      <c r="D33" s="61"/>
      <c r="E33" s="62">
        <f>SUM(E32/D32)</f>
        <v>95.355087679473357</v>
      </c>
      <c r="F33" s="62"/>
      <c r="G33" s="62">
        <f>SUM(G32/F32)</f>
        <v>94.66030927835051</v>
      </c>
      <c r="H33" s="62"/>
      <c r="I33" s="62">
        <f>SUM(I32/H32)</f>
        <v>92.510808194870137</v>
      </c>
      <c r="J33" s="62"/>
      <c r="K33" s="62">
        <f>SUM(K32/J32)</f>
        <v>87.194307002735897</v>
      </c>
      <c r="L33" s="62"/>
      <c r="M33" s="62">
        <f>SUM(M32/L32)</f>
        <v>92.922988869675351</v>
      </c>
      <c r="N33" s="101"/>
      <c r="S33" s="10"/>
    </row>
    <row r="34" spans="1:28" x14ac:dyDescent="0.25">
      <c r="A34" s="81" t="s">
        <v>36</v>
      </c>
      <c r="B34" s="81"/>
      <c r="C34" s="82"/>
      <c r="D34" s="61"/>
      <c r="E34" s="62"/>
      <c r="F34" s="62"/>
      <c r="G34" s="62"/>
      <c r="H34" s="62"/>
      <c r="I34" s="62"/>
      <c r="J34" s="62"/>
      <c r="K34" s="62"/>
      <c r="L34" s="62"/>
      <c r="M34" s="102">
        <f>(7832940.39)-(7879258.77-7175472)</f>
        <v>7129153.6200000001</v>
      </c>
      <c r="S34" s="10"/>
    </row>
    <row r="35" spans="1:28" hidden="1" x14ac:dyDescent="0.25">
      <c r="A35" s="80" t="s">
        <v>37</v>
      </c>
      <c r="B35" s="81"/>
      <c r="C35" s="82"/>
      <c r="D35" s="61"/>
      <c r="E35" s="63">
        <f>SUM(E33/$M$33)</f>
        <v>1.0261732735825904</v>
      </c>
      <c r="F35" s="63"/>
      <c r="G35" s="63">
        <f t="shared" ref="G35:K35" si="10">SUM(G33/$M$33)</f>
        <v>1.0186963466178618</v>
      </c>
      <c r="H35" s="63"/>
      <c r="I35" s="63">
        <f t="shared" si="10"/>
        <v>0.9955642766142262</v>
      </c>
      <c r="J35" s="63"/>
      <c r="K35" s="63">
        <f t="shared" si="10"/>
        <v>0.93835021950301301</v>
      </c>
      <c r="L35" s="61"/>
      <c r="M35" s="80"/>
      <c r="O35" s="10"/>
      <c r="S35" s="10"/>
    </row>
    <row r="36" spans="1:28" x14ac:dyDescent="0.25">
      <c r="A36" s="80" t="s">
        <v>38</v>
      </c>
      <c r="B36" s="81"/>
      <c r="C36" s="82"/>
      <c r="D36" s="61"/>
      <c r="E36" s="64">
        <f>SUM(E35*$M$36)</f>
        <v>89.08822557914921</v>
      </c>
      <c r="F36" s="61"/>
      <c r="G36" s="64">
        <f>SUM(G35*$M$36)</f>
        <v>88.439108930703426</v>
      </c>
      <c r="H36" s="61"/>
      <c r="I36" s="64">
        <f>SUM(I35*$M$36)</f>
        <v>86.430875892824858</v>
      </c>
      <c r="J36" s="61"/>
      <c r="K36" s="64">
        <f>SUM(K35*$M$36)</f>
        <v>81.463782169532863</v>
      </c>
      <c r="L36" s="61"/>
      <c r="M36" s="118">
        <f>SUM(M34/L32)</f>
        <v>86.815967510168292</v>
      </c>
      <c r="S36" s="10"/>
    </row>
    <row r="37" spans="1:28" hidden="1" x14ac:dyDescent="0.25">
      <c r="A37" s="83" t="s">
        <v>39</v>
      </c>
      <c r="B37" s="84"/>
      <c r="C37" s="85"/>
      <c r="D37" s="86"/>
      <c r="E37" s="65">
        <f>SUM(D32*$M$36)</f>
        <v>1529784.1634966754</v>
      </c>
      <c r="F37" s="65"/>
      <c r="G37" s="65">
        <f>SUM(F32*$M$36)</f>
        <v>3031613.5854550768</v>
      </c>
      <c r="H37" s="65"/>
      <c r="I37" s="65">
        <f>SUM(H32*$M$36)</f>
        <v>1076344.3651910664</v>
      </c>
      <c r="J37" s="65"/>
      <c r="K37" s="65">
        <f>SUM(J32*$M$36)</f>
        <v>1491411.505857181</v>
      </c>
      <c r="L37" s="65"/>
      <c r="M37" s="65">
        <f>SUM(E37:K37)</f>
        <v>7129153.6199999992</v>
      </c>
      <c r="S37" s="10"/>
    </row>
    <row r="38" spans="1:28" x14ac:dyDescent="0.25">
      <c r="A38" s="87" t="s">
        <v>40</v>
      </c>
      <c r="B38" s="87"/>
      <c r="C38" s="88"/>
      <c r="D38" s="66"/>
      <c r="E38" s="66">
        <f>SUM($M$36*E35*D32)</f>
        <v>1569823.6229301882</v>
      </c>
      <c r="F38" s="66"/>
      <c r="G38" s="66">
        <f>SUM($M$36*G35*F32)</f>
        <v>3088293.6838601637</v>
      </c>
      <c r="H38" s="66"/>
      <c r="I38" s="66">
        <f>SUM($M$36*I35*H32)</f>
        <v>1071569.9993192425</v>
      </c>
      <c r="J38" s="66"/>
      <c r="K38" s="66">
        <f>SUM($M$36*K35*J32)</f>
        <v>1399466.313890405</v>
      </c>
      <c r="L38" s="66"/>
      <c r="M38" s="66">
        <f>SUM(E38:K38)</f>
        <v>7129153.6199999992</v>
      </c>
      <c r="N38" s="110"/>
      <c r="O38" s="23"/>
      <c r="S38" s="10"/>
    </row>
    <row r="39" spans="1:28" x14ac:dyDescent="0.25">
      <c r="A39" s="24"/>
      <c r="B39" s="25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R39" s="12"/>
      <c r="S39" s="10"/>
    </row>
    <row r="40" spans="1:28" x14ac:dyDescent="0.25">
      <c r="A40" s="24"/>
      <c r="B40" s="25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R40" s="12"/>
      <c r="S40" s="10"/>
    </row>
    <row r="41" spans="1:28" x14ac:dyDescent="0.25">
      <c r="A41" s="24"/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S41" s="10"/>
    </row>
    <row r="42" spans="1:28" ht="15.75" x14ac:dyDescent="0.25">
      <c r="A42" s="1" t="s">
        <v>41</v>
      </c>
      <c r="B42" s="13"/>
      <c r="C42" s="14"/>
      <c r="D42" s="48"/>
      <c r="E42" s="48"/>
      <c r="F42" s="48"/>
      <c r="G42" s="48"/>
      <c r="H42" s="48"/>
      <c r="I42" s="48"/>
      <c r="J42" s="48"/>
      <c r="K42" s="48"/>
      <c r="L42" s="48"/>
      <c r="M42" s="48"/>
      <c r="S42" s="10"/>
      <c r="AB42" s="10"/>
    </row>
    <row r="43" spans="1:28" x14ac:dyDescent="0.25">
      <c r="A43" s="13" t="s">
        <v>42</v>
      </c>
      <c r="B43" s="13"/>
      <c r="C43" s="9">
        <v>90</v>
      </c>
      <c r="D43" s="114">
        <v>2203</v>
      </c>
      <c r="E43" s="48">
        <f>SUM(C43*D43)</f>
        <v>198270</v>
      </c>
      <c r="F43" s="114">
        <v>4013</v>
      </c>
      <c r="G43" s="48">
        <f>SUM(C43*F43)</f>
        <v>361170</v>
      </c>
      <c r="H43" s="114">
        <v>1138</v>
      </c>
      <c r="I43" s="48">
        <f>SUM(H43*C43)</f>
        <v>102420</v>
      </c>
      <c r="J43" s="114">
        <v>1781</v>
      </c>
      <c r="K43" s="48">
        <f>SUM(J43*C43)</f>
        <v>160290</v>
      </c>
      <c r="L43" s="48">
        <f>SUM(J43+H43+F43+D43)</f>
        <v>9135</v>
      </c>
      <c r="M43" s="48">
        <f>SUM(K43+I43+G43+E43)</f>
        <v>822150</v>
      </c>
      <c r="S43" s="10"/>
      <c r="AB43" s="10"/>
    </row>
    <row r="44" spans="1:28" x14ac:dyDescent="0.25">
      <c r="A44" s="13" t="s">
        <v>43</v>
      </c>
      <c r="B44" s="13"/>
      <c r="C44" s="9">
        <v>50</v>
      </c>
      <c r="D44" s="114">
        <v>615</v>
      </c>
      <c r="E44" s="48">
        <f>SUM(C44*D44)</f>
        <v>30750</v>
      </c>
      <c r="F44" s="114">
        <v>1623</v>
      </c>
      <c r="G44" s="48">
        <f>SUM(C44*F44)</f>
        <v>81150</v>
      </c>
      <c r="H44" s="114">
        <v>364</v>
      </c>
      <c r="I44" s="48">
        <f>SUM(H44*C44)</f>
        <v>18200</v>
      </c>
      <c r="J44" s="114">
        <v>599</v>
      </c>
      <c r="K44" s="48">
        <f>SUM(J44*C44)</f>
        <v>29950</v>
      </c>
      <c r="L44" s="48">
        <f>SUM(J44+H44+F44+D44)</f>
        <v>3201</v>
      </c>
      <c r="M44" s="48">
        <f>SUM(K44+I44+G44+E44)</f>
        <v>160050</v>
      </c>
      <c r="O44" s="101"/>
      <c r="S44" s="10"/>
      <c r="AB44" s="10"/>
    </row>
    <row r="45" spans="1:28" x14ac:dyDescent="0.25">
      <c r="A45" s="4" t="s">
        <v>44</v>
      </c>
      <c r="B45" s="13"/>
      <c r="C45" s="93"/>
      <c r="D45" s="12">
        <f>SUM(D43:D44)</f>
        <v>2818</v>
      </c>
      <c r="E45" s="12">
        <f>SUM(E43:E44)</f>
        <v>229020</v>
      </c>
      <c r="F45" s="12">
        <f>SUM(F43:F44)</f>
        <v>5636</v>
      </c>
      <c r="G45" s="12">
        <f t="shared" ref="G45:M45" si="11">SUM(G43:G44)</f>
        <v>442320</v>
      </c>
      <c r="H45" s="12">
        <f>SUM(H43:H44)</f>
        <v>1502</v>
      </c>
      <c r="I45" s="12">
        <f t="shared" si="11"/>
        <v>120620</v>
      </c>
      <c r="J45" s="12">
        <f>SUM(J43:J44)</f>
        <v>2380</v>
      </c>
      <c r="K45" s="12">
        <f t="shared" si="11"/>
        <v>190240</v>
      </c>
      <c r="L45" s="12">
        <f t="shared" si="11"/>
        <v>12336</v>
      </c>
      <c r="M45" s="12">
        <f t="shared" si="11"/>
        <v>982200</v>
      </c>
      <c r="N45" s="105"/>
      <c r="S45" s="10"/>
    </row>
    <row r="46" spans="1:28" x14ac:dyDescent="0.25">
      <c r="A46" s="13" t="s">
        <v>35</v>
      </c>
      <c r="B46" s="13"/>
      <c r="C46" s="93"/>
      <c r="D46" s="48"/>
      <c r="E46" s="15">
        <f>SUM(E45/D45)</f>
        <v>81.270404542228533</v>
      </c>
      <c r="F46" s="15"/>
      <c r="G46" s="15">
        <f>SUM(G45/F45)</f>
        <v>78.481192334989359</v>
      </c>
      <c r="H46" s="15"/>
      <c r="I46" s="15">
        <f>SUM(I45/H45)</f>
        <v>80.306258322237014</v>
      </c>
      <c r="J46" s="15"/>
      <c r="K46" s="15">
        <f>SUM(K45/J45)</f>
        <v>79.932773109243698</v>
      </c>
      <c r="L46" s="48"/>
      <c r="M46" s="15">
        <f>SUM(M45/L45)</f>
        <v>79.620622568093381</v>
      </c>
      <c r="N46" s="101"/>
      <c r="S46" s="10"/>
    </row>
    <row r="47" spans="1:28" ht="12.75" customHeight="1" x14ac:dyDescent="0.25">
      <c r="A47" s="4" t="s">
        <v>36</v>
      </c>
      <c r="B47" s="13"/>
      <c r="C47" s="93"/>
      <c r="D47" s="48"/>
      <c r="E47" s="48"/>
      <c r="F47" s="48"/>
      <c r="G47" s="48"/>
      <c r="H47" s="48"/>
      <c r="I47" s="48"/>
      <c r="J47" s="48"/>
      <c r="K47" s="48"/>
      <c r="L47" s="48"/>
      <c r="M47" s="96">
        <f>1430102.74-(1382404.28
-964272)</f>
        <v>1011970.46</v>
      </c>
      <c r="N47" s="101"/>
      <c r="O47" s="101"/>
      <c r="P47" s="101"/>
      <c r="S47" s="10"/>
    </row>
    <row r="48" spans="1:28" hidden="1" x14ac:dyDescent="0.25">
      <c r="A48" s="13" t="s">
        <v>37</v>
      </c>
      <c r="B48" s="13"/>
      <c r="C48" s="93"/>
      <c r="D48" s="48"/>
      <c r="E48" s="17">
        <f>SUM(E46/$M$46)</f>
        <v>1.0207205359732552</v>
      </c>
      <c r="F48" s="17"/>
      <c r="G48" s="17">
        <f>SUM(G46/$M$46)</f>
        <v>0.98568925742662261</v>
      </c>
      <c r="H48" s="17"/>
      <c r="I48" s="17">
        <f>SUM(I46/$M$46)</f>
        <v>1.0086112835095864</v>
      </c>
      <c r="J48" s="17"/>
      <c r="K48" s="17">
        <f>SUM(K46/$M$46)</f>
        <v>1.0039204735040015</v>
      </c>
      <c r="L48" s="48"/>
      <c r="M48" s="13"/>
      <c r="O48" s="10"/>
      <c r="R48" s="12"/>
      <c r="S48" s="10"/>
    </row>
    <row r="49" spans="1:28" x14ac:dyDescent="0.25">
      <c r="A49" s="13" t="s">
        <v>38</v>
      </c>
      <c r="B49" s="13"/>
      <c r="C49" s="93"/>
      <c r="D49" s="48"/>
      <c r="E49" s="18">
        <f>SUM(E48*$M$49)</f>
        <v>83.733708683552322</v>
      </c>
      <c r="F49" s="12"/>
      <c r="G49" s="18">
        <f>SUM(G48*$M$49)</f>
        <v>80.859955516786442</v>
      </c>
      <c r="H49" s="18"/>
      <c r="I49" s="18">
        <f>SUM(I48*$M$49)</f>
        <v>82.740339213228481</v>
      </c>
      <c r="J49" s="18"/>
      <c r="K49" s="18">
        <f>SUM(K48*$M$49)</f>
        <v>82.355533671794916</v>
      </c>
      <c r="L49" s="12"/>
      <c r="M49" s="119">
        <f>SUM(M47/L45)</f>
        <v>82.033921854734103</v>
      </c>
      <c r="N49" s="101"/>
      <c r="O49" s="101"/>
      <c r="S49" s="10"/>
    </row>
    <row r="50" spans="1:28" hidden="1" x14ac:dyDescent="0.25">
      <c r="A50" s="19" t="s">
        <v>39</v>
      </c>
      <c r="B50" s="20"/>
      <c r="C50" s="29"/>
      <c r="D50" s="21"/>
      <c r="E50" s="22">
        <f>SUM(D45*$M$49)</f>
        <v>231171.5917866407</v>
      </c>
      <c r="F50" s="22"/>
      <c r="G50" s="22">
        <f>SUM(F45*$M$49)</f>
        <v>462343.18357328139</v>
      </c>
      <c r="H50" s="22"/>
      <c r="I50" s="22">
        <f>SUM(H45*$M$49)</f>
        <v>123214.95062581063</v>
      </c>
      <c r="J50" s="22"/>
      <c r="K50" s="22">
        <f>SUM(J45*$M$49)</f>
        <v>195240.73401426716</v>
      </c>
      <c r="L50" s="22"/>
      <c r="M50" s="22">
        <f>SUM(E50:K50)</f>
        <v>1011970.46</v>
      </c>
      <c r="S50" s="10"/>
    </row>
    <row r="51" spans="1:28" x14ac:dyDescent="0.25">
      <c r="A51" s="5" t="s">
        <v>40</v>
      </c>
      <c r="B51" s="5"/>
      <c r="C51" s="30"/>
      <c r="D51" s="23"/>
      <c r="E51" s="23">
        <f>SUM($M$49*D45*E48)</f>
        <v>235961.59107025043</v>
      </c>
      <c r="F51" s="23"/>
      <c r="G51" s="23">
        <f>SUM($M$49*F45*G48)</f>
        <v>455726.70929260837</v>
      </c>
      <c r="H51" s="23"/>
      <c r="I51" s="23">
        <f>SUM($M$49*H45*I48)</f>
        <v>124275.98949826918</v>
      </c>
      <c r="J51" s="23"/>
      <c r="K51" s="23">
        <f>SUM($M$49*J45*K48)</f>
        <v>196006.17013887191</v>
      </c>
      <c r="L51" s="23"/>
      <c r="M51" s="23">
        <f>SUM(E51:K51)</f>
        <v>1011970.4599999998</v>
      </c>
      <c r="O51" s="101"/>
      <c r="S51" s="10"/>
    </row>
    <row r="52" spans="1:28" x14ac:dyDescent="0.25">
      <c r="A52" s="5"/>
      <c r="B52" s="5"/>
      <c r="C52" s="30"/>
      <c r="D52" s="23"/>
      <c r="E52" s="23"/>
      <c r="F52" s="23"/>
      <c r="G52" s="23"/>
      <c r="H52" s="23"/>
      <c r="I52" s="23"/>
      <c r="J52" s="23"/>
      <c r="K52" s="23"/>
      <c r="L52" s="23"/>
      <c r="M52" s="23"/>
      <c r="S52" s="10"/>
    </row>
    <row r="53" spans="1:28" x14ac:dyDescent="0.25">
      <c r="A53" s="25"/>
      <c r="B53" s="4"/>
      <c r="C53" s="11"/>
      <c r="D53" s="12"/>
      <c r="E53" s="27"/>
      <c r="F53" s="12"/>
      <c r="G53" s="27"/>
      <c r="H53" s="12"/>
      <c r="I53" s="27"/>
      <c r="J53" s="12"/>
      <c r="K53" s="27"/>
      <c r="L53" s="12"/>
      <c r="M53" s="27"/>
      <c r="S53" s="10"/>
    </row>
    <row r="54" spans="1:28" ht="15.75" x14ac:dyDescent="0.25">
      <c r="A54" s="1" t="s">
        <v>45</v>
      </c>
      <c r="B54" s="13"/>
      <c r="C54" s="93"/>
      <c r="D54" s="48"/>
      <c r="E54" s="48"/>
      <c r="F54" s="48"/>
      <c r="G54" s="48"/>
      <c r="H54" s="48"/>
      <c r="I54" s="48"/>
      <c r="J54" s="48"/>
      <c r="K54" s="48"/>
      <c r="L54" s="48"/>
      <c r="M54" s="48"/>
      <c r="S54" s="10"/>
      <c r="U54" s="10"/>
      <c r="AB54" s="10"/>
    </row>
    <row r="55" spans="1:28" x14ac:dyDescent="0.25">
      <c r="A55" s="13" t="s">
        <v>46</v>
      </c>
      <c r="B55" s="13"/>
      <c r="C55" s="9">
        <v>259</v>
      </c>
      <c r="D55" s="91">
        <v>2382</v>
      </c>
      <c r="E55" s="48">
        <f>SUM(C55*D55)</f>
        <v>616938</v>
      </c>
      <c r="F55" s="91">
        <v>5080</v>
      </c>
      <c r="G55" s="48">
        <f>SUM(C55*F55)</f>
        <v>1315720</v>
      </c>
      <c r="H55" s="91">
        <v>1759</v>
      </c>
      <c r="I55" s="48">
        <f>SUM(H55*C55)</f>
        <v>455581</v>
      </c>
      <c r="J55" s="91">
        <v>2509</v>
      </c>
      <c r="K55" s="48">
        <f>SUM(J55*C55)</f>
        <v>649831</v>
      </c>
      <c r="L55" s="48">
        <f t="shared" ref="L55:M57" si="12">SUM(J55+H55+F55+D55)</f>
        <v>11730</v>
      </c>
      <c r="M55" s="48">
        <f t="shared" si="12"/>
        <v>3038070</v>
      </c>
      <c r="O55" s="116"/>
      <c r="S55" s="10"/>
      <c r="AB55" s="10"/>
    </row>
    <row r="56" spans="1:28" x14ac:dyDescent="0.25">
      <c r="A56" s="13" t="s">
        <v>47</v>
      </c>
      <c r="B56" s="13"/>
      <c r="C56" s="9">
        <v>185</v>
      </c>
      <c r="D56" s="91">
        <v>164</v>
      </c>
      <c r="E56" s="48">
        <f>SUM(C56*D56)</f>
        <v>30340</v>
      </c>
      <c r="F56" s="91">
        <v>387</v>
      </c>
      <c r="G56" s="48">
        <f>SUM(C56*F56)</f>
        <v>71595</v>
      </c>
      <c r="H56" s="91"/>
      <c r="I56" s="48">
        <f>SUM(H56*C56)</f>
        <v>0</v>
      </c>
      <c r="J56" s="91">
        <v>61</v>
      </c>
      <c r="K56" s="48">
        <f>SUM(J56*C56)</f>
        <v>11285</v>
      </c>
      <c r="L56" s="48">
        <f t="shared" si="12"/>
        <v>612</v>
      </c>
      <c r="M56" s="48">
        <f t="shared" si="12"/>
        <v>113220</v>
      </c>
      <c r="O56" s="101"/>
      <c r="S56" s="10"/>
    </row>
    <row r="57" spans="1:28" x14ac:dyDescent="0.25">
      <c r="A57" s="13" t="s">
        <v>48</v>
      </c>
      <c r="B57" s="13"/>
      <c r="C57" s="9">
        <v>123</v>
      </c>
      <c r="D57" s="91"/>
      <c r="E57" s="48">
        <f>SUM(C57*D57)</f>
        <v>0</v>
      </c>
      <c r="F57" s="91"/>
      <c r="G57" s="48">
        <f>SUM(C57*F57)</f>
        <v>0</v>
      </c>
      <c r="H57" s="75"/>
      <c r="I57" s="48"/>
      <c r="J57" s="75"/>
      <c r="K57" s="48"/>
      <c r="L57" s="48"/>
      <c r="M57" s="48">
        <f t="shared" si="12"/>
        <v>0</v>
      </c>
      <c r="N57" s="101"/>
      <c r="O57" s="101"/>
      <c r="S57" s="10"/>
    </row>
    <row r="58" spans="1:28" x14ac:dyDescent="0.25">
      <c r="A58" s="4" t="s">
        <v>49</v>
      </c>
      <c r="B58" s="13"/>
      <c r="C58" s="14"/>
      <c r="D58" s="12">
        <f>SUM(D55:D57)</f>
        <v>2546</v>
      </c>
      <c r="E58" s="12">
        <f>SUM(E55:E57)</f>
        <v>647278</v>
      </c>
      <c r="F58" s="12">
        <f>SUM(F55:F57)</f>
        <v>5467</v>
      </c>
      <c r="G58" s="12">
        <f t="shared" ref="G58:M58" si="13">SUM(G55:G57)</f>
        <v>1387315</v>
      </c>
      <c r="H58" s="48">
        <f>SUM(H55:H56)</f>
        <v>1759</v>
      </c>
      <c r="I58" s="12">
        <f t="shared" si="13"/>
        <v>455581</v>
      </c>
      <c r="J58" s="48">
        <f>SUM(J55:J56)</f>
        <v>2570</v>
      </c>
      <c r="K58" s="12">
        <f t="shared" si="13"/>
        <v>661116</v>
      </c>
      <c r="L58" s="12">
        <f t="shared" si="13"/>
        <v>12342</v>
      </c>
      <c r="M58" s="12">
        <f t="shared" si="13"/>
        <v>3151290</v>
      </c>
      <c r="N58" s="101"/>
      <c r="O58" s="101"/>
      <c r="S58" s="10"/>
    </row>
    <row r="59" spans="1:28" x14ac:dyDescent="0.25">
      <c r="A59" s="13" t="s">
        <v>35</v>
      </c>
      <c r="B59" s="13"/>
      <c r="C59" s="74"/>
      <c r="D59" s="48"/>
      <c r="E59" s="15">
        <f>SUM(E58/D58)</f>
        <v>254.23330714846819</v>
      </c>
      <c r="F59" s="15"/>
      <c r="G59" s="15">
        <f>SUM(G58/F58)</f>
        <v>253.76166087433694</v>
      </c>
      <c r="H59" s="15"/>
      <c r="I59" s="15">
        <f>SUM(I58/H58)</f>
        <v>259</v>
      </c>
      <c r="J59" s="15"/>
      <c r="K59" s="15">
        <f>SUM(K58/J58)</f>
        <v>257.24357976653698</v>
      </c>
      <c r="L59" s="48"/>
      <c r="M59" s="15">
        <f>SUM(M58/L58)</f>
        <v>255.3305785123967</v>
      </c>
      <c r="N59" s="101"/>
      <c r="O59" s="101"/>
      <c r="S59" s="10"/>
    </row>
    <row r="60" spans="1:28" x14ac:dyDescent="0.25">
      <c r="A60" s="4" t="s">
        <v>36</v>
      </c>
      <c r="B60" s="13"/>
      <c r="C60" s="74"/>
      <c r="D60" s="48"/>
      <c r="E60" s="48"/>
      <c r="F60" s="48"/>
      <c r="G60" s="48"/>
      <c r="H60" s="48"/>
      <c r="I60" s="48"/>
      <c r="J60" s="48"/>
      <c r="K60" s="48"/>
      <c r="L60" s="48"/>
      <c r="M60" s="96">
        <f>4490800.08-(3797291.05
-3235536)</f>
        <v>3929045.0300000003</v>
      </c>
      <c r="N60" s="101"/>
      <c r="S60" s="10"/>
    </row>
    <row r="61" spans="1:28" hidden="1" x14ac:dyDescent="0.25">
      <c r="A61" s="13" t="s">
        <v>37</v>
      </c>
      <c r="B61" s="13"/>
      <c r="C61" s="74"/>
      <c r="D61" s="48"/>
      <c r="E61" s="17">
        <f>SUM(E59/$M$59)</f>
        <v>0.99570254620374332</v>
      </c>
      <c r="F61" s="15"/>
      <c r="G61" s="17">
        <f>SUM(G59/$M$59)</f>
        <v>0.993855347654791</v>
      </c>
      <c r="H61" s="15"/>
      <c r="I61" s="17">
        <f>SUM(I59/$M$59)</f>
        <v>1.0143712574850299</v>
      </c>
      <c r="J61" s="15"/>
      <c r="K61" s="17">
        <f>SUM(K59/$M$59)</f>
        <v>1.0074922528483889</v>
      </c>
      <c r="L61" s="48"/>
      <c r="M61" s="13"/>
      <c r="S61" s="10"/>
    </row>
    <row r="62" spans="1:28" x14ac:dyDescent="0.25">
      <c r="A62" s="13" t="s">
        <v>38</v>
      </c>
      <c r="B62" s="13"/>
      <c r="C62" s="74"/>
      <c r="D62" s="48"/>
      <c r="E62" s="18">
        <f>SUM(E61*$M$62)</f>
        <v>316.97943125264652</v>
      </c>
      <c r="F62" s="12"/>
      <c r="G62" s="18">
        <f>SUM(G61*$M$62)</f>
        <v>316.39138018489541</v>
      </c>
      <c r="H62" s="12"/>
      <c r="I62" s="18">
        <f>SUM(I61*$M$62)</f>
        <v>322.92256909709994</v>
      </c>
      <c r="J62" s="12"/>
      <c r="K62" s="18">
        <f>SUM(K61*$M$62)</f>
        <v>320.7326550654243</v>
      </c>
      <c r="L62" s="48"/>
      <c r="M62" s="119">
        <f>SUM(M60/L58)</f>
        <v>318.3475149894669</v>
      </c>
      <c r="N62" s="101"/>
      <c r="O62" s="101"/>
      <c r="S62" s="10"/>
    </row>
    <row r="63" spans="1:28" hidden="1" x14ac:dyDescent="0.25">
      <c r="A63" s="19" t="s">
        <v>39</v>
      </c>
      <c r="B63" s="20"/>
      <c r="C63" s="32"/>
      <c r="D63" s="21"/>
      <c r="E63" s="22">
        <f>SUM(D58*$M$62)</f>
        <v>810512.77316318278</v>
      </c>
      <c r="F63" s="22"/>
      <c r="G63" s="22">
        <f>SUM(F58*$M$62)</f>
        <v>1740405.8644474156</v>
      </c>
      <c r="H63" s="22"/>
      <c r="I63" s="22" t="e">
        <f>SUM(#REF!*$M$62)</f>
        <v>#REF!</v>
      </c>
      <c r="J63" s="22"/>
      <c r="K63" s="22" t="e">
        <f>SUM(#REF!*$M$62)</f>
        <v>#REF!</v>
      </c>
      <c r="L63" s="22"/>
      <c r="M63" s="22" t="e">
        <f>SUM(E63:K63)</f>
        <v>#REF!</v>
      </c>
      <c r="R63" s="33"/>
      <c r="S63" s="10"/>
    </row>
    <row r="64" spans="1:28" x14ac:dyDescent="0.25">
      <c r="A64" s="5" t="s">
        <v>40</v>
      </c>
      <c r="B64" s="5"/>
      <c r="C64" s="34"/>
      <c r="D64" s="23"/>
      <c r="E64" s="23">
        <f>SUM($M$62*D58*E61)</f>
        <v>807029.63196923817</v>
      </c>
      <c r="F64" s="23"/>
      <c r="G64" s="23">
        <f>SUM($M$62*F58*G61)</f>
        <v>1729711.6754708232</v>
      </c>
      <c r="H64" s="23"/>
      <c r="I64" s="23">
        <f>SUM($M$62*H58*I61)</f>
        <v>568020.7990417988</v>
      </c>
      <c r="J64" s="23"/>
      <c r="K64" s="23">
        <f>SUM($M$62*J58*K61)</f>
        <v>824282.92351814045</v>
      </c>
      <c r="L64" s="23"/>
      <c r="M64" s="23">
        <f>SUM(E64:K64)</f>
        <v>3929045.0300000003</v>
      </c>
      <c r="S64" s="10"/>
    </row>
    <row r="65" spans="1:19" x14ac:dyDescent="0.25">
      <c r="A65" s="35"/>
      <c r="B65" s="13"/>
      <c r="C65" s="74"/>
      <c r="D65" s="48"/>
      <c r="E65" s="2"/>
      <c r="F65" s="48"/>
      <c r="G65" s="2"/>
      <c r="H65" s="48"/>
      <c r="I65" s="2"/>
      <c r="J65" s="48"/>
      <c r="K65" s="2"/>
      <c r="L65" s="48"/>
      <c r="M65" s="2"/>
      <c r="S65" s="10"/>
    </row>
    <row r="66" spans="1:19" x14ac:dyDescent="0.25">
      <c r="A66" s="35"/>
      <c r="B66" s="13"/>
      <c r="C66" s="74"/>
      <c r="D66" s="48"/>
      <c r="E66" s="2"/>
      <c r="F66" s="48"/>
      <c r="G66" s="2"/>
      <c r="H66" s="48"/>
      <c r="I66" s="2"/>
      <c r="J66" s="48"/>
      <c r="K66" s="2"/>
      <c r="L66" s="48"/>
      <c r="M66" s="2"/>
      <c r="O66" s="101"/>
      <c r="S66" s="10"/>
    </row>
    <row r="67" spans="1:19" x14ac:dyDescent="0.25">
      <c r="A67" s="25"/>
      <c r="B67" s="36"/>
      <c r="C67" s="74"/>
      <c r="D67" s="12"/>
      <c r="E67" s="27"/>
      <c r="F67" s="12"/>
      <c r="G67" s="27"/>
      <c r="H67" s="12"/>
      <c r="I67" s="27"/>
      <c r="J67" s="12"/>
      <c r="K67" s="27"/>
      <c r="L67" s="12"/>
      <c r="M67" s="27"/>
      <c r="O67" s="101"/>
    </row>
    <row r="68" spans="1:19" ht="18.75" x14ac:dyDescent="0.3">
      <c r="A68" s="37" t="s">
        <v>50</v>
      </c>
      <c r="B68" s="13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O68" s="28"/>
    </row>
    <row r="69" spans="1:19" ht="15.75" x14ac:dyDescent="0.25">
      <c r="A69" s="1" t="s">
        <v>69</v>
      </c>
      <c r="B69" s="38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95">
        <f>SUM(M60+M47+M34)</f>
        <v>12070169.109999999</v>
      </c>
    </row>
    <row r="70" spans="1:19" hidden="1" x14ac:dyDescent="0.25">
      <c r="A70" s="19" t="s">
        <v>51</v>
      </c>
      <c r="B70" s="19"/>
      <c r="C70" s="32"/>
      <c r="D70" s="22"/>
      <c r="E70" s="22" t="e">
        <f>SUM(E64+E51+#REF!+E38)</f>
        <v>#REF!</v>
      </c>
      <c r="F70" s="22" t="e">
        <f>SUM(F64+F51+#REF!+F38)</f>
        <v>#REF!</v>
      </c>
      <c r="G70" s="22" t="e">
        <f>SUM(G64+G51+#REF!+G38)</f>
        <v>#REF!</v>
      </c>
      <c r="H70" s="22" t="e">
        <f>SUM(H64+H51+#REF!+H38)</f>
        <v>#REF!</v>
      </c>
      <c r="I70" s="22" t="e">
        <f>SUM(I64+I51+#REF!+I38)</f>
        <v>#REF!</v>
      </c>
      <c r="J70" s="22" t="e">
        <f>SUM(J64+J51+#REF!+J38)</f>
        <v>#REF!</v>
      </c>
      <c r="K70" s="22" t="e">
        <f>SUM(K64+K51+#REF!+K38)</f>
        <v>#REF!</v>
      </c>
      <c r="L70" s="22"/>
      <c r="M70" s="22" t="e">
        <f>SUM(E70:K70)</f>
        <v>#REF!</v>
      </c>
    </row>
    <row r="71" spans="1:19" x14ac:dyDescent="0.25">
      <c r="A71" s="5" t="s">
        <v>52</v>
      </c>
      <c r="B71" s="5"/>
      <c r="C71" s="34"/>
      <c r="D71" s="23"/>
      <c r="E71" s="110">
        <f>SUM(E64+E51+E38)</f>
        <v>2612814.845969677</v>
      </c>
      <c r="F71" s="110"/>
      <c r="G71" s="110">
        <f>SUM(G64+G51+G38)</f>
        <v>5273732.0686235949</v>
      </c>
      <c r="H71" s="110"/>
      <c r="I71" s="110">
        <f>SUM(I64+I51+I38)</f>
        <v>1763866.7878593104</v>
      </c>
      <c r="J71" s="110"/>
      <c r="K71" s="110">
        <f>SUM(K64+K51+K38)</f>
        <v>2419755.4075474171</v>
      </c>
      <c r="L71" s="23"/>
      <c r="M71" s="110">
        <f>SUM(E71:K71)</f>
        <v>12070169.109999999</v>
      </c>
    </row>
    <row r="72" spans="1:19" x14ac:dyDescent="0.25">
      <c r="A72" s="4" t="s">
        <v>73</v>
      </c>
      <c r="B72" s="4"/>
      <c r="C72" s="74"/>
      <c r="D72" s="12"/>
      <c r="E72" s="18">
        <v>2580480</v>
      </c>
      <c r="F72" s="18"/>
      <c r="G72" s="18">
        <v>4809744</v>
      </c>
      <c r="H72" s="18"/>
      <c r="I72" s="18">
        <v>1733280</v>
      </c>
      <c r="J72" s="18"/>
      <c r="K72" s="18">
        <v>2251776</v>
      </c>
      <c r="L72" s="12"/>
      <c r="M72" s="18">
        <f>SUM(E72:K72)</f>
        <v>11375280</v>
      </c>
    </row>
    <row r="73" spans="1:19" hidden="1" x14ac:dyDescent="0.25">
      <c r="A73" s="19" t="s">
        <v>53</v>
      </c>
      <c r="B73" s="19"/>
      <c r="C73" s="32"/>
      <c r="D73" s="22"/>
      <c r="E73" s="111" t="e">
        <f>SUM(E70-E72)</f>
        <v>#REF!</v>
      </c>
      <c r="F73" s="111"/>
      <c r="G73" s="111" t="e">
        <f>SUM(G70-G72)</f>
        <v>#REF!</v>
      </c>
      <c r="H73" s="111"/>
      <c r="I73" s="111" t="e">
        <f>SUM(I70-I72)</f>
        <v>#REF!</v>
      </c>
      <c r="J73" s="111"/>
      <c r="K73" s="111" t="e">
        <f>SUM(K70-K72)</f>
        <v>#REF!</v>
      </c>
      <c r="L73" s="22"/>
      <c r="M73" s="22" t="e">
        <f>SUM(E73:K73)</f>
        <v>#REF!</v>
      </c>
    </row>
    <row r="74" spans="1:19" x14ac:dyDescent="0.25">
      <c r="A74" s="4" t="s">
        <v>54</v>
      </c>
      <c r="B74" s="4"/>
      <c r="C74" s="74"/>
      <c r="D74" s="12"/>
      <c r="E74" s="18">
        <f>SUM(E71-E72)</f>
        <v>32334.845969676971</v>
      </c>
      <c r="F74" s="18"/>
      <c r="G74" s="18">
        <f>SUM(G71-G72)</f>
        <v>463988.06862359494</v>
      </c>
      <c r="H74" s="18"/>
      <c r="I74" s="18">
        <f>SUM(I71-I72)</f>
        <v>30586.787859310396</v>
      </c>
      <c r="J74" s="18"/>
      <c r="K74" s="18">
        <f>SUM(K71-K72)</f>
        <v>167979.4075474171</v>
      </c>
      <c r="L74" s="12"/>
      <c r="M74" s="18">
        <f>SUM(E74:K74)</f>
        <v>694889.1099999994</v>
      </c>
      <c r="N74" s="101"/>
      <c r="O74" s="101"/>
      <c r="P74" s="28"/>
    </row>
    <row r="75" spans="1:19" x14ac:dyDescent="0.25">
      <c r="A75" s="25"/>
      <c r="B75" s="4"/>
      <c r="C75" s="74"/>
      <c r="D75" s="12"/>
      <c r="E75" s="27"/>
      <c r="F75" s="12"/>
      <c r="G75" s="27"/>
      <c r="H75" s="12"/>
      <c r="I75" s="27"/>
      <c r="J75" s="12"/>
      <c r="K75" s="27"/>
      <c r="L75" s="12"/>
      <c r="M75" s="27"/>
      <c r="N75" s="28"/>
      <c r="O75" s="101"/>
    </row>
    <row r="76" spans="1:19" x14ac:dyDescent="0.25">
      <c r="E76" s="101"/>
      <c r="G76" s="100"/>
      <c r="I76" s="100"/>
      <c r="K76" s="101"/>
      <c r="N76" s="28"/>
    </row>
    <row r="77" spans="1:19" x14ac:dyDescent="0.25">
      <c r="O77" s="10"/>
      <c r="P77" s="10"/>
      <c r="Q77" s="10"/>
      <c r="S77" s="10"/>
    </row>
    <row r="78" spans="1:19" hidden="1" x14ac:dyDescent="0.25">
      <c r="P78" s="10"/>
    </row>
    <row r="79" spans="1:19" x14ac:dyDescent="0.25">
      <c r="O79" s="10"/>
      <c r="P79" s="10"/>
      <c r="Q79" s="10"/>
    </row>
    <row r="81" spans="1:17" hidden="1" x14ac:dyDescent="0.25"/>
    <row r="82" spans="1:17" x14ac:dyDescent="0.25">
      <c r="O82" s="10"/>
      <c r="P82" s="10"/>
      <c r="Q82" s="10"/>
    </row>
    <row r="83" spans="1:17" ht="15.75" x14ac:dyDescent="0.25">
      <c r="A83" s="42"/>
      <c r="B83" s="42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ht="18.75" x14ac:dyDescent="0.3">
      <c r="A84" s="37"/>
      <c r="C84" s="7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7" x14ac:dyDescent="0.25">
      <c r="A85" s="4"/>
      <c r="B85" s="4"/>
      <c r="C85" s="31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7" hidden="1" x14ac:dyDescent="0.25">
      <c r="A86" s="19"/>
      <c r="B86" s="19"/>
      <c r="C86" s="3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7" x14ac:dyDescent="0.25">
      <c r="A87" s="5"/>
      <c r="B87" s="5"/>
      <c r="C87" s="34"/>
      <c r="D87" s="23"/>
      <c r="E87" s="23"/>
      <c r="F87" s="23"/>
      <c r="G87" s="23"/>
      <c r="H87" s="23"/>
      <c r="I87" s="23"/>
      <c r="J87" s="23"/>
      <c r="K87" s="23"/>
      <c r="L87" s="12"/>
      <c r="M87" s="12"/>
    </row>
    <row r="88" spans="1:17" x14ac:dyDescent="0.25">
      <c r="A88" s="3"/>
      <c r="B88" s="25"/>
      <c r="C88" s="45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7" hidden="1" x14ac:dyDescent="0.25">
      <c r="A89" s="3"/>
      <c r="B89" s="3"/>
      <c r="C89" s="46"/>
      <c r="D89" s="2"/>
      <c r="E89" s="2"/>
      <c r="F89" s="2"/>
      <c r="G89" s="2"/>
      <c r="H89" s="2"/>
      <c r="I89" s="2"/>
      <c r="J89" s="2"/>
      <c r="K89" s="2"/>
      <c r="L89" s="2"/>
      <c r="M89" s="27"/>
    </row>
    <row r="90" spans="1:17" x14ac:dyDescent="0.25">
      <c r="A90" s="3"/>
      <c r="B90" s="3"/>
      <c r="C90" s="46"/>
      <c r="D90" s="2"/>
      <c r="E90" s="2"/>
      <c r="F90" s="2"/>
      <c r="G90" s="2"/>
      <c r="H90" s="2"/>
      <c r="I90" s="2"/>
      <c r="J90" s="2"/>
      <c r="K90" s="2"/>
      <c r="L90" s="2"/>
      <c r="M90" s="27"/>
    </row>
    <row r="91" spans="1:17" x14ac:dyDescent="0.25">
      <c r="A91" s="3"/>
      <c r="B91" s="3"/>
      <c r="C91" s="46"/>
      <c r="D91" s="2"/>
      <c r="E91" s="2"/>
      <c r="F91" s="2"/>
      <c r="G91" s="2"/>
      <c r="H91" s="2"/>
      <c r="I91" s="2"/>
      <c r="J91" s="2"/>
      <c r="K91" s="2"/>
      <c r="L91" s="2"/>
      <c r="M91" s="27"/>
    </row>
    <row r="92" spans="1:17" x14ac:dyDescent="0.25">
      <c r="A92" s="4"/>
      <c r="B92" s="13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7" x14ac:dyDescent="0.25">
      <c r="A93" s="4"/>
      <c r="B93" s="13"/>
      <c r="C93" s="13"/>
      <c r="D93" s="48"/>
      <c r="N93" s="49"/>
    </row>
    <row r="94" spans="1:17" x14ac:dyDescent="0.25">
      <c r="A94" s="13"/>
      <c r="B94" s="13"/>
      <c r="C94" s="47"/>
      <c r="D94" s="12"/>
      <c r="E94" s="31"/>
      <c r="F94" s="31"/>
      <c r="G94" s="31"/>
      <c r="H94" s="31"/>
      <c r="I94" s="31"/>
      <c r="J94" s="31"/>
      <c r="K94" s="31"/>
      <c r="L94" s="31"/>
      <c r="M94" s="31"/>
      <c r="N94" s="10"/>
    </row>
    <row r="95" spans="1:17" x14ac:dyDescent="0.25">
      <c r="A95" s="4"/>
      <c r="B95" s="13"/>
      <c r="C95" s="14"/>
      <c r="D95" s="23"/>
      <c r="E95" s="12"/>
      <c r="F95" s="12"/>
      <c r="G95" s="12"/>
      <c r="H95" s="12"/>
      <c r="I95" s="12"/>
      <c r="J95" s="12"/>
      <c r="K95" s="12"/>
      <c r="L95" s="12"/>
      <c r="M95" s="12"/>
    </row>
    <row r="96" spans="1:17" x14ac:dyDescent="0.25">
      <c r="A96" s="4"/>
      <c r="B96" s="4"/>
      <c r="C96" s="14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x14ac:dyDescent="0.25">
      <c r="A97" s="4"/>
      <c r="B97" s="5"/>
      <c r="C97" s="14"/>
      <c r="D97" s="12"/>
      <c r="E97" s="12"/>
      <c r="F97" s="12"/>
      <c r="G97" s="12"/>
      <c r="H97" s="12"/>
      <c r="I97" s="12"/>
      <c r="J97" s="12"/>
      <c r="K97" s="12"/>
      <c r="L97" s="48"/>
      <c r="M97" s="12"/>
    </row>
    <row r="98" spans="1:13" x14ac:dyDescent="0.25">
      <c r="A98" s="50"/>
      <c r="B98" s="13"/>
      <c r="C98" s="121"/>
      <c r="D98" s="121"/>
      <c r="E98" s="12"/>
      <c r="F98" s="12"/>
      <c r="G98" s="12"/>
      <c r="H98" s="12"/>
      <c r="I98" s="12"/>
      <c r="J98" s="12"/>
      <c r="K98" s="12"/>
      <c r="L98" s="48"/>
      <c r="M98" s="12"/>
    </row>
    <row r="99" spans="1:13" x14ac:dyDescent="0.25"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x14ac:dyDescent="0.25"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x14ac:dyDescent="0.25">
      <c r="E101" s="28"/>
      <c r="G101" s="28"/>
      <c r="I101" s="28"/>
      <c r="K101" s="28"/>
    </row>
  </sheetData>
  <sheetProtection selectLockedCells="1"/>
  <mergeCells count="6">
    <mergeCell ref="L6:M6"/>
    <mergeCell ref="C98:D98"/>
    <mergeCell ref="D6:E6"/>
    <mergeCell ref="F6:G6"/>
    <mergeCell ref="H6:I6"/>
    <mergeCell ref="J6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opLeftCell="C6" zoomScaleNormal="100" workbookViewId="0">
      <selection activeCell="U29" sqref="U29:U30"/>
    </sheetView>
  </sheetViews>
  <sheetFormatPr defaultRowHeight="15" x14ac:dyDescent="0.25"/>
  <cols>
    <col min="2" max="2" width="30.85546875" customWidth="1"/>
    <col min="3" max="3" width="8.7109375" customWidth="1"/>
    <col min="4" max="4" width="9.42578125" customWidth="1"/>
    <col min="5" max="5" width="13.85546875" customWidth="1"/>
    <col min="6" max="6" width="9.42578125" customWidth="1"/>
    <col min="7" max="7" width="10.42578125" customWidth="1"/>
    <col min="8" max="8" width="9.85546875" customWidth="1"/>
    <col min="9" max="9" width="13.7109375" customWidth="1"/>
    <col min="10" max="10" width="13.5703125" customWidth="1"/>
    <col min="11" max="11" width="12" customWidth="1"/>
    <col min="12" max="12" width="12.7109375" customWidth="1"/>
    <col min="13" max="13" width="12.140625" customWidth="1"/>
    <col min="14" max="14" width="11.28515625" customWidth="1"/>
    <col min="15" max="15" width="13" customWidth="1"/>
    <col min="16" max="16" width="10.5703125" bestFit="1" customWidth="1"/>
  </cols>
  <sheetData>
    <row r="1" spans="1:22" ht="15.75" x14ac:dyDescent="0.25">
      <c r="A1" s="1" t="s">
        <v>64</v>
      </c>
      <c r="B1" s="13"/>
      <c r="C1" s="13"/>
      <c r="D1" s="21">
        <f>SUM(D32+D58)</f>
        <v>7179</v>
      </c>
      <c r="E1" s="20"/>
      <c r="F1" s="21">
        <f>SUM(F32+F58)</f>
        <v>3664</v>
      </c>
      <c r="G1" s="20"/>
      <c r="H1" s="21">
        <f>SUM(H32+H58)</f>
        <v>10843</v>
      </c>
      <c r="I1" s="20"/>
      <c r="J1" s="21"/>
      <c r="K1" s="13"/>
    </row>
    <row r="2" spans="1:2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22" x14ac:dyDescent="0.25">
      <c r="A3" s="4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22" x14ac:dyDescent="0.25">
      <c r="A4" s="4" t="s">
        <v>61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22" x14ac:dyDescent="0.25">
      <c r="A5" s="5" t="s">
        <v>55</v>
      </c>
      <c r="B5" s="13"/>
      <c r="C5" s="13" t="s">
        <v>1</v>
      </c>
      <c r="D5" s="13" t="s">
        <v>2</v>
      </c>
      <c r="E5" s="89" t="s">
        <v>77</v>
      </c>
      <c r="F5" s="13"/>
      <c r="G5" s="13"/>
      <c r="H5" s="13"/>
      <c r="I5" s="13"/>
      <c r="J5" s="13"/>
      <c r="K5" s="13"/>
      <c r="L5" t="s">
        <v>55</v>
      </c>
      <c r="N5" t="s">
        <v>1</v>
      </c>
      <c r="O5" t="s">
        <v>2</v>
      </c>
      <c r="P5" t="s">
        <v>78</v>
      </c>
    </row>
    <row r="6" spans="1:22" x14ac:dyDescent="0.25">
      <c r="A6" s="13" t="s">
        <v>3</v>
      </c>
      <c r="B6" s="13"/>
      <c r="C6" s="13" t="s">
        <v>4</v>
      </c>
      <c r="D6" s="120" t="s">
        <v>56</v>
      </c>
      <c r="E6" s="120"/>
      <c r="F6" s="120" t="s">
        <v>62</v>
      </c>
      <c r="G6" s="120"/>
      <c r="H6" s="120" t="s">
        <v>9</v>
      </c>
      <c r="I6" s="120"/>
      <c r="J6" s="120"/>
      <c r="K6" s="120"/>
      <c r="L6" t="s">
        <v>3</v>
      </c>
      <c r="N6" t="s">
        <v>4</v>
      </c>
      <c r="O6" t="s">
        <v>56</v>
      </c>
      <c r="Q6" t="s">
        <v>62</v>
      </c>
      <c r="S6" t="s">
        <v>9</v>
      </c>
    </row>
    <row r="7" spans="1:22" ht="15.75" x14ac:dyDescent="0.25">
      <c r="A7" s="1" t="s">
        <v>10</v>
      </c>
      <c r="B7" s="13"/>
      <c r="C7" s="47" t="s">
        <v>11</v>
      </c>
      <c r="D7" s="13" t="s">
        <v>12</v>
      </c>
      <c r="E7" s="13" t="s">
        <v>11</v>
      </c>
      <c r="F7" s="13" t="s">
        <v>12</v>
      </c>
      <c r="G7" s="13" t="s">
        <v>11</v>
      </c>
      <c r="H7" s="13" t="s">
        <v>13</v>
      </c>
      <c r="I7" s="13" t="s">
        <v>14</v>
      </c>
      <c r="J7" s="13"/>
      <c r="K7" s="13"/>
      <c r="L7" s="8" t="s">
        <v>10</v>
      </c>
      <c r="M7" s="8"/>
      <c r="N7" s="8" t="s">
        <v>11</v>
      </c>
      <c r="O7" s="8" t="s">
        <v>12</v>
      </c>
      <c r="P7" t="s">
        <v>11</v>
      </c>
      <c r="Q7" t="s">
        <v>12</v>
      </c>
      <c r="R7" t="s">
        <v>11</v>
      </c>
      <c r="S7" t="s">
        <v>13</v>
      </c>
      <c r="T7" t="s">
        <v>14</v>
      </c>
    </row>
    <row r="8" spans="1:22" x14ac:dyDescent="0.25">
      <c r="A8" s="13" t="s">
        <v>15</v>
      </c>
      <c r="B8" s="13"/>
      <c r="C8" s="9">
        <v>51</v>
      </c>
      <c r="D8" s="91">
        <v>52</v>
      </c>
      <c r="E8" s="48">
        <f>SUM(C8*D8)</f>
        <v>2652</v>
      </c>
      <c r="F8" s="91">
        <v>28</v>
      </c>
      <c r="G8" s="48">
        <f>SUM(C8*F8)</f>
        <v>1428</v>
      </c>
      <c r="H8" s="92">
        <f>SUM(F8+D8)</f>
        <v>80</v>
      </c>
      <c r="I8" s="48">
        <f>+E8+G8</f>
        <v>4080</v>
      </c>
      <c r="J8" s="48"/>
      <c r="K8" s="48"/>
      <c r="L8" s="10" t="s">
        <v>15</v>
      </c>
      <c r="M8" s="10"/>
      <c r="N8" s="10">
        <v>52</v>
      </c>
      <c r="O8">
        <v>79</v>
      </c>
      <c r="P8" s="10">
        <v>4108</v>
      </c>
      <c r="Q8">
        <v>35</v>
      </c>
      <c r="R8">
        <v>1820</v>
      </c>
      <c r="S8">
        <v>114</v>
      </c>
      <c r="T8">
        <v>5928</v>
      </c>
      <c r="U8" s="10">
        <f>H8-S8</f>
        <v>-34</v>
      </c>
    </row>
    <row r="9" spans="1:22" x14ac:dyDescent="0.25">
      <c r="A9" s="13" t="s">
        <v>16</v>
      </c>
      <c r="B9" s="13"/>
      <c r="C9" s="11"/>
      <c r="D9" s="91"/>
      <c r="E9" s="48"/>
      <c r="F9" s="91"/>
      <c r="G9" s="48"/>
      <c r="H9" s="92">
        <f t="shared" ref="H9:H32" si="0">SUM(F9+D9)</f>
        <v>0</v>
      </c>
      <c r="I9" s="48">
        <f t="shared" ref="I9:I32" si="1">+E9+G9</f>
        <v>0</v>
      </c>
      <c r="J9" s="48"/>
      <c r="K9" s="48"/>
      <c r="L9" t="s">
        <v>16</v>
      </c>
      <c r="S9">
        <v>0</v>
      </c>
      <c r="T9">
        <v>0</v>
      </c>
      <c r="U9" s="10">
        <f t="shared" ref="U9:U12" si="2">H9-S9</f>
        <v>0</v>
      </c>
    </row>
    <row r="10" spans="1:22" x14ac:dyDescent="0.25">
      <c r="A10" s="13" t="s">
        <v>17</v>
      </c>
      <c r="B10" s="13"/>
      <c r="C10" s="9">
        <v>185</v>
      </c>
      <c r="D10" s="91">
        <v>983</v>
      </c>
      <c r="E10" s="48">
        <f t="shared" ref="E10:E57" si="3">SUM(C10*D10)</f>
        <v>181855</v>
      </c>
      <c r="F10" s="91">
        <v>492</v>
      </c>
      <c r="G10" s="48">
        <f t="shared" ref="G10:G57" si="4">SUM(C10*F10)</f>
        <v>91020</v>
      </c>
      <c r="H10" s="92">
        <f t="shared" si="0"/>
        <v>1475</v>
      </c>
      <c r="I10" s="48">
        <f t="shared" si="1"/>
        <v>272875</v>
      </c>
      <c r="J10" s="48"/>
      <c r="K10" s="15"/>
      <c r="L10" t="s">
        <v>17</v>
      </c>
      <c r="N10">
        <v>174</v>
      </c>
      <c r="O10">
        <v>1177</v>
      </c>
      <c r="P10">
        <v>204798</v>
      </c>
      <c r="Q10">
        <v>884</v>
      </c>
      <c r="R10">
        <v>153816</v>
      </c>
      <c r="S10">
        <v>2061</v>
      </c>
      <c r="T10">
        <v>358614</v>
      </c>
      <c r="U10" s="10">
        <f t="shared" si="2"/>
        <v>-586</v>
      </c>
    </row>
    <row r="11" spans="1:22" x14ac:dyDescent="0.25">
      <c r="A11" s="13" t="s">
        <v>68</v>
      </c>
      <c r="B11" s="13"/>
      <c r="C11" s="9">
        <v>120</v>
      </c>
      <c r="D11" s="91">
        <v>0</v>
      </c>
      <c r="E11" s="48">
        <f t="shared" si="3"/>
        <v>0</v>
      </c>
      <c r="F11" s="91">
        <v>106</v>
      </c>
      <c r="G11" s="48">
        <f t="shared" si="4"/>
        <v>12720</v>
      </c>
      <c r="H11" s="92">
        <f t="shared" si="0"/>
        <v>106</v>
      </c>
      <c r="I11" s="48">
        <f t="shared" si="1"/>
        <v>12720</v>
      </c>
      <c r="J11" s="48"/>
      <c r="K11" s="48"/>
      <c r="L11" t="s">
        <v>68</v>
      </c>
      <c r="N11">
        <v>120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10">
        <f>H11-S11</f>
        <v>106</v>
      </c>
    </row>
    <row r="12" spans="1:22" x14ac:dyDescent="0.25">
      <c r="A12" s="13" t="s">
        <v>18</v>
      </c>
      <c r="B12" s="13"/>
      <c r="C12" s="9">
        <v>45</v>
      </c>
      <c r="D12" s="91">
        <v>84</v>
      </c>
      <c r="E12" s="48">
        <f t="shared" si="3"/>
        <v>3780</v>
      </c>
      <c r="F12" s="91">
        <v>106</v>
      </c>
      <c r="G12" s="48">
        <f t="shared" si="4"/>
        <v>4770</v>
      </c>
      <c r="H12" s="92">
        <f t="shared" si="0"/>
        <v>190</v>
      </c>
      <c r="I12" s="48">
        <f t="shared" si="1"/>
        <v>8550</v>
      </c>
      <c r="J12" s="48"/>
      <c r="K12" s="48"/>
      <c r="L12" t="s">
        <v>18</v>
      </c>
      <c r="N12">
        <v>14</v>
      </c>
      <c r="O12">
        <v>99</v>
      </c>
      <c r="P12">
        <v>1386</v>
      </c>
      <c r="Q12">
        <v>91</v>
      </c>
      <c r="R12">
        <v>1274</v>
      </c>
      <c r="S12">
        <v>190</v>
      </c>
      <c r="T12">
        <v>2660</v>
      </c>
      <c r="U12" s="10">
        <f t="shared" si="2"/>
        <v>0</v>
      </c>
    </row>
    <row r="13" spans="1:22" x14ac:dyDescent="0.25">
      <c r="A13" s="13" t="s">
        <v>75</v>
      </c>
      <c r="B13" s="13"/>
      <c r="C13" s="9">
        <v>45</v>
      </c>
      <c r="D13" s="91">
        <v>1362</v>
      </c>
      <c r="E13" s="48">
        <f t="shared" si="3"/>
        <v>61290</v>
      </c>
      <c r="F13" s="91">
        <v>507</v>
      </c>
      <c r="G13" s="48">
        <f t="shared" si="4"/>
        <v>22815</v>
      </c>
      <c r="H13" s="92">
        <f t="shared" si="0"/>
        <v>1869</v>
      </c>
      <c r="I13" s="48">
        <f t="shared" si="1"/>
        <v>84105</v>
      </c>
      <c r="J13" s="48"/>
      <c r="K13" s="48"/>
      <c r="L13" t="s">
        <v>19</v>
      </c>
      <c r="S13">
        <v>0</v>
      </c>
      <c r="T13">
        <v>0</v>
      </c>
      <c r="V13">
        <v>1869</v>
      </c>
    </row>
    <row r="14" spans="1:22" x14ac:dyDescent="0.25">
      <c r="A14" s="13" t="s">
        <v>19</v>
      </c>
      <c r="B14" s="13"/>
      <c r="C14" s="9"/>
      <c r="D14" s="91"/>
      <c r="E14" s="48"/>
      <c r="F14" s="91"/>
      <c r="G14" s="48"/>
      <c r="H14" s="92">
        <f t="shared" si="0"/>
        <v>0</v>
      </c>
      <c r="I14" s="48">
        <f t="shared" si="1"/>
        <v>0</v>
      </c>
      <c r="J14" s="48"/>
      <c r="K14" s="48"/>
      <c r="L14" t="s">
        <v>20</v>
      </c>
      <c r="N14">
        <v>41</v>
      </c>
      <c r="O14">
        <v>1479</v>
      </c>
      <c r="P14">
        <v>60639</v>
      </c>
      <c r="Q14">
        <v>826</v>
      </c>
      <c r="R14">
        <v>33866</v>
      </c>
      <c r="S14">
        <v>2305</v>
      </c>
      <c r="T14">
        <v>94505</v>
      </c>
      <c r="U14" s="10">
        <f>H15-S14</f>
        <v>-565</v>
      </c>
    </row>
    <row r="15" spans="1:22" x14ac:dyDescent="0.25">
      <c r="A15" s="13" t="s">
        <v>20</v>
      </c>
      <c r="B15" s="13"/>
      <c r="C15" s="9">
        <v>55</v>
      </c>
      <c r="D15" s="91">
        <v>1176</v>
      </c>
      <c r="E15" s="48">
        <f t="shared" si="3"/>
        <v>64680</v>
      </c>
      <c r="F15" s="91">
        <v>564</v>
      </c>
      <c r="G15" s="48">
        <f t="shared" si="4"/>
        <v>31020</v>
      </c>
      <c r="H15" s="92">
        <f t="shared" si="0"/>
        <v>1740</v>
      </c>
      <c r="I15" s="48">
        <f t="shared" si="1"/>
        <v>95700</v>
      </c>
      <c r="J15" s="48"/>
      <c r="K15" s="48"/>
      <c r="L15" t="s">
        <v>18</v>
      </c>
      <c r="N15">
        <v>7</v>
      </c>
      <c r="O15">
        <v>2011</v>
      </c>
      <c r="P15">
        <v>14077</v>
      </c>
      <c r="Q15">
        <v>721</v>
      </c>
      <c r="R15">
        <v>5047</v>
      </c>
      <c r="S15">
        <v>2732</v>
      </c>
      <c r="T15">
        <v>19124</v>
      </c>
      <c r="U15" s="10">
        <f t="shared" ref="U15:U24" si="5">H16-S15</f>
        <v>-86</v>
      </c>
    </row>
    <row r="16" spans="1:22" x14ac:dyDescent="0.25">
      <c r="A16" s="13" t="s">
        <v>18</v>
      </c>
      <c r="B16" s="13"/>
      <c r="C16" s="9">
        <v>30</v>
      </c>
      <c r="D16" s="91">
        <v>1667</v>
      </c>
      <c r="E16" s="48">
        <f t="shared" si="3"/>
        <v>50010</v>
      </c>
      <c r="F16" s="91">
        <v>979</v>
      </c>
      <c r="G16" s="48">
        <f t="shared" si="4"/>
        <v>29370</v>
      </c>
      <c r="H16" s="92">
        <f t="shared" si="0"/>
        <v>2646</v>
      </c>
      <c r="I16" s="48">
        <f t="shared" si="1"/>
        <v>79380</v>
      </c>
      <c r="J16" s="48"/>
      <c r="K16" s="48"/>
      <c r="L16" t="s">
        <v>21</v>
      </c>
      <c r="N16">
        <v>41</v>
      </c>
      <c r="O16">
        <v>29</v>
      </c>
      <c r="P16">
        <v>1189</v>
      </c>
      <c r="Q16">
        <v>5</v>
      </c>
      <c r="R16">
        <v>205</v>
      </c>
      <c r="S16">
        <v>34</v>
      </c>
      <c r="T16">
        <v>1394</v>
      </c>
      <c r="U16" s="10">
        <f t="shared" si="5"/>
        <v>-28</v>
      </c>
    </row>
    <row r="17" spans="1:21" x14ac:dyDescent="0.25">
      <c r="A17" s="13" t="s">
        <v>21</v>
      </c>
      <c r="B17" s="13"/>
      <c r="C17" s="9">
        <v>30</v>
      </c>
      <c r="D17" s="91">
        <v>5</v>
      </c>
      <c r="E17" s="48">
        <f t="shared" si="3"/>
        <v>150</v>
      </c>
      <c r="F17" s="91">
        <v>1</v>
      </c>
      <c r="G17" s="48">
        <f t="shared" si="4"/>
        <v>30</v>
      </c>
      <c r="H17" s="92">
        <f t="shared" si="0"/>
        <v>6</v>
      </c>
      <c r="I17" s="48">
        <f t="shared" si="1"/>
        <v>180</v>
      </c>
      <c r="J17" s="48"/>
      <c r="K17" s="48"/>
      <c r="L17" t="s">
        <v>22</v>
      </c>
      <c r="N17">
        <v>58</v>
      </c>
      <c r="O17">
        <v>71</v>
      </c>
      <c r="P17">
        <v>4118</v>
      </c>
      <c r="Q17">
        <v>28</v>
      </c>
      <c r="R17">
        <v>1624</v>
      </c>
      <c r="S17">
        <v>99</v>
      </c>
      <c r="T17">
        <v>5742</v>
      </c>
      <c r="U17" s="10">
        <f t="shared" si="5"/>
        <v>-3</v>
      </c>
    </row>
    <row r="18" spans="1:21" x14ac:dyDescent="0.25">
      <c r="A18" s="13" t="s">
        <v>22</v>
      </c>
      <c r="B18" s="13"/>
      <c r="C18" s="9">
        <v>51</v>
      </c>
      <c r="D18" s="91">
        <v>70</v>
      </c>
      <c r="E18" s="48">
        <f t="shared" si="3"/>
        <v>3570</v>
      </c>
      <c r="F18" s="91">
        <v>26</v>
      </c>
      <c r="G18" s="48">
        <f t="shared" si="4"/>
        <v>1326</v>
      </c>
      <c r="H18" s="92">
        <f t="shared" si="0"/>
        <v>96</v>
      </c>
      <c r="I18" s="48">
        <f t="shared" si="1"/>
        <v>4896</v>
      </c>
      <c r="J18" s="48"/>
      <c r="K18" s="48"/>
      <c r="L18" t="s">
        <v>23</v>
      </c>
      <c r="S18">
        <v>0</v>
      </c>
      <c r="T18">
        <v>0</v>
      </c>
      <c r="U18" s="10">
        <f t="shared" si="5"/>
        <v>0</v>
      </c>
    </row>
    <row r="19" spans="1:21" x14ac:dyDescent="0.25">
      <c r="A19" s="13" t="s">
        <v>23</v>
      </c>
      <c r="B19" s="13"/>
      <c r="C19" s="11"/>
      <c r="D19" s="91"/>
      <c r="E19" s="48"/>
      <c r="F19" s="91"/>
      <c r="G19" s="48"/>
      <c r="H19" s="92">
        <f t="shared" si="0"/>
        <v>0</v>
      </c>
      <c r="I19" s="48">
        <f t="shared" si="1"/>
        <v>0</v>
      </c>
      <c r="J19" s="48"/>
      <c r="K19" s="48"/>
      <c r="L19" t="s">
        <v>24</v>
      </c>
      <c r="N19">
        <v>119</v>
      </c>
      <c r="O19">
        <v>159</v>
      </c>
      <c r="P19">
        <v>18921</v>
      </c>
      <c r="Q19">
        <v>160</v>
      </c>
      <c r="R19">
        <v>19040</v>
      </c>
      <c r="S19">
        <v>319</v>
      </c>
      <c r="T19">
        <v>37961</v>
      </c>
      <c r="U19" s="10">
        <f t="shared" si="5"/>
        <v>-46</v>
      </c>
    </row>
    <row r="20" spans="1:21" x14ac:dyDescent="0.25">
      <c r="A20" s="13" t="s">
        <v>24</v>
      </c>
      <c r="B20" s="13"/>
      <c r="C20" s="9">
        <v>119</v>
      </c>
      <c r="D20" s="91">
        <v>160</v>
      </c>
      <c r="E20" s="48">
        <f t="shared" si="3"/>
        <v>19040</v>
      </c>
      <c r="F20" s="91">
        <v>113</v>
      </c>
      <c r="G20" s="48">
        <f t="shared" si="4"/>
        <v>13447</v>
      </c>
      <c r="H20" s="92">
        <f t="shared" si="0"/>
        <v>273</v>
      </c>
      <c r="I20" s="48">
        <f t="shared" si="1"/>
        <v>32487</v>
      </c>
      <c r="J20" s="48"/>
      <c r="K20" s="48"/>
      <c r="L20" t="s">
        <v>25</v>
      </c>
      <c r="N20">
        <v>119</v>
      </c>
      <c r="O20">
        <v>105</v>
      </c>
      <c r="P20">
        <v>12495</v>
      </c>
      <c r="Q20">
        <v>106</v>
      </c>
      <c r="R20">
        <v>12614</v>
      </c>
      <c r="S20">
        <v>211</v>
      </c>
      <c r="T20">
        <v>25109</v>
      </c>
      <c r="U20" s="10">
        <f t="shared" si="5"/>
        <v>-61</v>
      </c>
    </row>
    <row r="21" spans="1:21" x14ac:dyDescent="0.25">
      <c r="A21" s="13" t="s">
        <v>25</v>
      </c>
      <c r="B21" s="13"/>
      <c r="C21" s="9">
        <v>100</v>
      </c>
      <c r="D21" s="91">
        <v>102</v>
      </c>
      <c r="E21" s="48">
        <f t="shared" si="3"/>
        <v>10200</v>
      </c>
      <c r="F21" s="91">
        <v>48</v>
      </c>
      <c r="G21" s="48">
        <f t="shared" si="4"/>
        <v>4800</v>
      </c>
      <c r="H21" s="92">
        <f t="shared" si="0"/>
        <v>150</v>
      </c>
      <c r="I21" s="48">
        <f t="shared" si="1"/>
        <v>15000</v>
      </c>
      <c r="J21" s="48"/>
      <c r="K21" s="48"/>
      <c r="L21" t="s">
        <v>26</v>
      </c>
      <c r="N21">
        <v>59</v>
      </c>
      <c r="O21">
        <v>41</v>
      </c>
      <c r="P21">
        <v>2419</v>
      </c>
      <c r="Q21">
        <v>58</v>
      </c>
      <c r="R21">
        <v>3422</v>
      </c>
      <c r="S21">
        <v>99</v>
      </c>
      <c r="T21">
        <v>5841</v>
      </c>
      <c r="U21" s="10">
        <f t="shared" si="5"/>
        <v>-16</v>
      </c>
    </row>
    <row r="22" spans="1:21" x14ac:dyDescent="0.25">
      <c r="A22" s="13" t="s">
        <v>26</v>
      </c>
      <c r="B22" s="13"/>
      <c r="C22" s="9">
        <v>51</v>
      </c>
      <c r="D22" s="91">
        <v>59</v>
      </c>
      <c r="E22" s="48">
        <f t="shared" si="3"/>
        <v>3009</v>
      </c>
      <c r="F22" s="91">
        <v>24</v>
      </c>
      <c r="G22" s="48">
        <f t="shared" si="4"/>
        <v>1224</v>
      </c>
      <c r="H22" s="92">
        <f t="shared" si="0"/>
        <v>83</v>
      </c>
      <c r="I22" s="48">
        <f t="shared" si="1"/>
        <v>4233</v>
      </c>
      <c r="J22" s="48"/>
      <c r="K22" s="48"/>
      <c r="L22" t="s">
        <v>27</v>
      </c>
      <c r="N22">
        <v>161</v>
      </c>
      <c r="O22">
        <v>118</v>
      </c>
      <c r="P22">
        <v>18998</v>
      </c>
      <c r="Q22">
        <v>222</v>
      </c>
      <c r="R22">
        <v>35742</v>
      </c>
      <c r="S22">
        <v>340</v>
      </c>
      <c r="T22">
        <v>54740</v>
      </c>
      <c r="U22" s="10">
        <f t="shared" si="5"/>
        <v>10</v>
      </c>
    </row>
    <row r="23" spans="1:21" x14ac:dyDescent="0.25">
      <c r="A23" s="13" t="s">
        <v>27</v>
      </c>
      <c r="B23" s="13"/>
      <c r="C23" s="9">
        <v>119</v>
      </c>
      <c r="D23" s="91">
        <v>153</v>
      </c>
      <c r="E23" s="48">
        <f>SUM(C23*D23)</f>
        <v>18207</v>
      </c>
      <c r="F23" s="91">
        <v>197</v>
      </c>
      <c r="G23" s="48">
        <f t="shared" si="4"/>
        <v>23443</v>
      </c>
      <c r="H23" s="92">
        <f t="shared" si="0"/>
        <v>350</v>
      </c>
      <c r="I23" s="48">
        <f t="shared" si="1"/>
        <v>41650</v>
      </c>
      <c r="J23" s="48"/>
      <c r="K23" s="48"/>
      <c r="L23" t="s">
        <v>28</v>
      </c>
      <c r="S23">
        <v>0</v>
      </c>
      <c r="T23">
        <v>0</v>
      </c>
      <c r="U23" s="10">
        <f>H24-S23</f>
        <v>0</v>
      </c>
    </row>
    <row r="24" spans="1:21" x14ac:dyDescent="0.25">
      <c r="A24" s="13" t="s">
        <v>28</v>
      </c>
      <c r="B24" s="13"/>
      <c r="C24" s="11"/>
      <c r="D24" s="91"/>
      <c r="E24" s="48"/>
      <c r="F24" s="91"/>
      <c r="G24" s="48"/>
      <c r="H24" s="92">
        <f t="shared" si="0"/>
        <v>0</v>
      </c>
      <c r="I24" s="48">
        <f t="shared" si="1"/>
        <v>0</v>
      </c>
      <c r="J24" s="48"/>
      <c r="K24" s="48"/>
      <c r="L24" t="s">
        <v>29</v>
      </c>
      <c r="N24">
        <v>51</v>
      </c>
      <c r="O24">
        <v>55</v>
      </c>
      <c r="P24">
        <v>2805</v>
      </c>
      <c r="Q24">
        <v>21</v>
      </c>
      <c r="R24">
        <v>1071</v>
      </c>
      <c r="S24">
        <v>76</v>
      </c>
      <c r="T24">
        <v>3876</v>
      </c>
      <c r="U24" s="10">
        <f t="shared" si="5"/>
        <v>8</v>
      </c>
    </row>
    <row r="25" spans="1:21" x14ac:dyDescent="0.25">
      <c r="A25" s="13" t="s">
        <v>29</v>
      </c>
      <c r="B25" s="13"/>
      <c r="C25" s="9">
        <v>51</v>
      </c>
      <c r="D25" s="91">
        <v>73</v>
      </c>
      <c r="E25" s="48">
        <f t="shared" ref="E25:E31" si="6">SUM(C25*D25)</f>
        <v>3723</v>
      </c>
      <c r="F25" s="91">
        <v>11</v>
      </c>
      <c r="G25" s="48">
        <f t="shared" si="4"/>
        <v>561</v>
      </c>
      <c r="H25" s="92">
        <f t="shared" si="0"/>
        <v>84</v>
      </c>
      <c r="I25" s="48">
        <f t="shared" si="1"/>
        <v>4284</v>
      </c>
      <c r="J25" s="48"/>
      <c r="K25" s="48"/>
      <c r="L25" t="s">
        <v>30</v>
      </c>
      <c r="N25">
        <v>188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s="10">
        <f>H27-S25</f>
        <v>21</v>
      </c>
    </row>
    <row r="26" spans="1:21" x14ac:dyDescent="0.25">
      <c r="A26" s="13" t="s">
        <v>63</v>
      </c>
      <c r="B26" s="13"/>
      <c r="C26" s="9">
        <v>123</v>
      </c>
      <c r="D26" s="91">
        <v>0</v>
      </c>
      <c r="E26" s="48">
        <f t="shared" si="6"/>
        <v>0</v>
      </c>
      <c r="F26" s="91">
        <v>0</v>
      </c>
      <c r="G26" s="48">
        <f t="shared" si="4"/>
        <v>0</v>
      </c>
      <c r="H26" s="92">
        <f t="shared" si="0"/>
        <v>0</v>
      </c>
      <c r="I26" s="48">
        <f t="shared" si="1"/>
        <v>0</v>
      </c>
      <c r="J26" s="48"/>
      <c r="K26" s="48"/>
      <c r="L26" t="s">
        <v>67</v>
      </c>
      <c r="N26">
        <v>188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1" x14ac:dyDescent="0.25">
      <c r="A27" s="13" t="s">
        <v>30</v>
      </c>
      <c r="B27" s="13"/>
      <c r="C27" s="9">
        <v>200</v>
      </c>
      <c r="D27" s="91">
        <v>21</v>
      </c>
      <c r="E27" s="48">
        <f t="shared" si="6"/>
        <v>4200</v>
      </c>
      <c r="F27" s="91">
        <v>0</v>
      </c>
      <c r="G27" s="48">
        <f t="shared" si="4"/>
        <v>0</v>
      </c>
      <c r="H27" s="92">
        <f t="shared" si="0"/>
        <v>21</v>
      </c>
      <c r="I27" s="48">
        <f t="shared" si="1"/>
        <v>4200</v>
      </c>
      <c r="J27" s="48"/>
      <c r="K27" s="48"/>
      <c r="L27" t="s">
        <v>31</v>
      </c>
      <c r="N27">
        <v>188</v>
      </c>
      <c r="O27">
        <v>71</v>
      </c>
      <c r="P27">
        <v>13348</v>
      </c>
      <c r="Q27">
        <v>3</v>
      </c>
      <c r="R27">
        <v>564</v>
      </c>
      <c r="S27">
        <v>74</v>
      </c>
      <c r="T27">
        <v>13912</v>
      </c>
      <c r="U27" s="10">
        <f>H29-S27</f>
        <v>-29</v>
      </c>
    </row>
    <row r="28" spans="1:21" x14ac:dyDescent="0.25">
      <c r="A28" s="13" t="s">
        <v>67</v>
      </c>
      <c r="B28" s="13"/>
      <c r="C28" s="9">
        <v>188</v>
      </c>
      <c r="D28" s="91">
        <v>0</v>
      </c>
      <c r="E28" s="48">
        <f t="shared" si="6"/>
        <v>0</v>
      </c>
      <c r="F28" s="91">
        <v>0</v>
      </c>
      <c r="G28" s="48">
        <f t="shared" si="4"/>
        <v>0</v>
      </c>
      <c r="H28" s="92">
        <f t="shared" si="0"/>
        <v>0</v>
      </c>
      <c r="I28" s="48">
        <f t="shared" si="1"/>
        <v>0</v>
      </c>
      <c r="J28" s="48"/>
      <c r="K28" s="48"/>
      <c r="L28" t="s">
        <v>32</v>
      </c>
      <c r="N28">
        <v>253</v>
      </c>
      <c r="P28">
        <v>0</v>
      </c>
      <c r="R28">
        <v>0</v>
      </c>
      <c r="S28">
        <v>0</v>
      </c>
      <c r="T28">
        <v>0</v>
      </c>
      <c r="U28" s="10">
        <f t="shared" ref="U28:U30" si="7">H30-S28</f>
        <v>0</v>
      </c>
    </row>
    <row r="29" spans="1:21" x14ac:dyDescent="0.25">
      <c r="A29" s="13" t="s">
        <v>31</v>
      </c>
      <c r="B29" s="13"/>
      <c r="C29" s="9">
        <v>200</v>
      </c>
      <c r="D29" s="91">
        <v>45</v>
      </c>
      <c r="E29" s="48">
        <f t="shared" si="6"/>
        <v>9000</v>
      </c>
      <c r="F29" s="91">
        <v>0</v>
      </c>
      <c r="G29" s="48">
        <f t="shared" si="4"/>
        <v>0</v>
      </c>
      <c r="H29" s="92">
        <f t="shared" si="0"/>
        <v>45</v>
      </c>
      <c r="I29" s="48">
        <f t="shared" si="1"/>
        <v>9000</v>
      </c>
      <c r="J29" s="48"/>
      <c r="K29" s="48"/>
      <c r="L29" t="s">
        <v>33</v>
      </c>
      <c r="N29">
        <v>436</v>
      </c>
      <c r="O29">
        <v>41</v>
      </c>
      <c r="P29">
        <v>17876</v>
      </c>
      <c r="Q29">
        <v>33</v>
      </c>
      <c r="R29">
        <v>14388</v>
      </c>
      <c r="S29">
        <v>74</v>
      </c>
      <c r="T29">
        <v>32264</v>
      </c>
      <c r="U29" s="10">
        <f t="shared" si="7"/>
        <v>22</v>
      </c>
    </row>
    <row r="30" spans="1:21" x14ac:dyDescent="0.25">
      <c r="A30" s="13" t="s">
        <v>32</v>
      </c>
      <c r="B30" s="13"/>
      <c r="C30" s="9">
        <v>262</v>
      </c>
      <c r="D30" s="91">
        <v>0</v>
      </c>
      <c r="E30" s="48">
        <f t="shared" si="6"/>
        <v>0</v>
      </c>
      <c r="F30" s="91"/>
      <c r="G30" s="48">
        <f t="shared" si="4"/>
        <v>0</v>
      </c>
      <c r="H30" s="92">
        <f t="shared" si="0"/>
        <v>0</v>
      </c>
      <c r="I30" s="48">
        <f t="shared" si="1"/>
        <v>0</v>
      </c>
      <c r="J30" s="48"/>
      <c r="K30" s="48"/>
      <c r="L30" t="s">
        <v>34</v>
      </c>
      <c r="O30">
        <v>5535</v>
      </c>
      <c r="P30">
        <v>377177</v>
      </c>
      <c r="Q30">
        <v>3193</v>
      </c>
      <c r="R30">
        <v>284493</v>
      </c>
      <c r="S30">
        <v>8728</v>
      </c>
      <c r="T30">
        <v>661670</v>
      </c>
      <c r="U30" s="10">
        <f t="shared" si="7"/>
        <v>582</v>
      </c>
    </row>
    <row r="31" spans="1:21" x14ac:dyDescent="0.25">
      <c r="A31" s="13" t="s">
        <v>33</v>
      </c>
      <c r="B31" s="13"/>
      <c r="C31" s="9">
        <v>250</v>
      </c>
      <c r="D31" s="91">
        <v>52</v>
      </c>
      <c r="E31" s="48">
        <f t="shared" si="6"/>
        <v>13000</v>
      </c>
      <c r="F31" s="91">
        <v>44</v>
      </c>
      <c r="G31" s="48">
        <f t="shared" si="4"/>
        <v>11000</v>
      </c>
      <c r="H31" s="92">
        <f t="shared" si="0"/>
        <v>96</v>
      </c>
      <c r="I31" s="48">
        <f t="shared" si="1"/>
        <v>24000</v>
      </c>
      <c r="J31" s="48"/>
      <c r="K31" s="48"/>
      <c r="L31" t="s">
        <v>35</v>
      </c>
      <c r="M31" s="101"/>
      <c r="P31">
        <v>68.143992773261061</v>
      </c>
      <c r="R31">
        <v>89.098966489195121</v>
      </c>
      <c r="T31">
        <v>75.81003666361137</v>
      </c>
    </row>
    <row r="32" spans="1:21" x14ac:dyDescent="0.25">
      <c r="A32" s="4" t="s">
        <v>34</v>
      </c>
      <c r="B32" s="13"/>
      <c r="C32" s="11"/>
      <c r="D32" s="12">
        <f>SUM(D8:D31)</f>
        <v>6064</v>
      </c>
      <c r="E32" s="12">
        <f t="shared" ref="E32:G32" si="8">SUM(E8:E31)</f>
        <v>448366</v>
      </c>
      <c r="F32" s="12">
        <f>SUM(F8:F31)</f>
        <v>3246</v>
      </c>
      <c r="G32" s="12">
        <f t="shared" si="8"/>
        <v>248974</v>
      </c>
      <c r="H32" s="92">
        <f t="shared" si="0"/>
        <v>9310</v>
      </c>
      <c r="I32" s="48">
        <f t="shared" si="1"/>
        <v>697340</v>
      </c>
      <c r="J32" s="12"/>
      <c r="K32" s="12"/>
      <c r="L32" s="101" t="s">
        <v>36</v>
      </c>
      <c r="M32" s="101"/>
      <c r="T32">
        <v>699414.38</v>
      </c>
    </row>
    <row r="33" spans="1:21" x14ac:dyDescent="0.25">
      <c r="A33" s="13" t="s">
        <v>35</v>
      </c>
      <c r="B33" s="13"/>
      <c r="C33" s="11"/>
      <c r="D33" s="48"/>
      <c r="E33" s="15">
        <f>SUM(E32/D32)</f>
        <v>73.938984168865431</v>
      </c>
      <c r="F33" s="15"/>
      <c r="G33" s="15">
        <f>SUM(G32/F32)</f>
        <v>76.701786814540966</v>
      </c>
      <c r="H33" s="15"/>
      <c r="I33" s="15">
        <f>SUM(I32/H32)</f>
        <v>74.902255639097746</v>
      </c>
      <c r="J33" s="48"/>
      <c r="K33" s="15"/>
      <c r="L33" s="101" t="s">
        <v>37</v>
      </c>
      <c r="M33" s="101"/>
      <c r="P33">
        <v>0.89887824584010534</v>
      </c>
      <c r="R33">
        <v>1.1752924864625796</v>
      </c>
    </row>
    <row r="34" spans="1:21" x14ac:dyDescent="0.25">
      <c r="A34" s="4" t="s">
        <v>36</v>
      </c>
      <c r="B34" s="13"/>
      <c r="C34" s="11"/>
      <c r="D34" s="48"/>
      <c r="E34" s="15"/>
      <c r="F34" s="15"/>
      <c r="G34" s="15"/>
      <c r="H34" s="15"/>
      <c r="I34" s="106">
        <f>(3350104.16)-(3132996.59
-2822712)</f>
        <v>3039819.5700000003</v>
      </c>
      <c r="J34" s="15"/>
      <c r="K34" s="107"/>
      <c r="L34" s="101" t="s">
        <v>38</v>
      </c>
      <c r="M34" s="103"/>
      <c r="N34" s="101"/>
      <c r="P34">
        <v>72.031206577651801</v>
      </c>
      <c r="R34">
        <v>94.181538237612685</v>
      </c>
      <c r="T34">
        <v>80.134553162236486</v>
      </c>
    </row>
    <row r="35" spans="1:21" hidden="1" x14ac:dyDescent="0.25">
      <c r="A35" s="13" t="s">
        <v>37</v>
      </c>
      <c r="B35" s="13"/>
      <c r="C35" s="11"/>
      <c r="D35" s="48"/>
      <c r="E35" s="17">
        <f>SUM(E33/$I$33)</f>
        <v>0.98713962000191746</v>
      </c>
      <c r="F35" s="17"/>
      <c r="G35" s="17">
        <f>SUM(G33/$I$33)</f>
        <v>1.0240250598608662</v>
      </c>
      <c r="H35" s="17"/>
      <c r="I35" s="17"/>
      <c r="J35" s="15"/>
      <c r="K35" s="13"/>
      <c r="L35" t="s">
        <v>39</v>
      </c>
      <c r="M35" s="10"/>
      <c r="P35">
        <v>443544.75175297895</v>
      </c>
      <c r="R35">
        <v>255869.62824702109</v>
      </c>
      <c r="T35">
        <v>699414.38</v>
      </c>
    </row>
    <row r="36" spans="1:21" x14ac:dyDescent="0.25">
      <c r="A36" s="13" t="s">
        <v>38</v>
      </c>
      <c r="B36" s="13"/>
      <c r="C36" s="11"/>
      <c r="D36" s="48"/>
      <c r="E36" s="18">
        <f>SUM(E35*$I$36)</f>
        <v>322.31217349132038</v>
      </c>
      <c r="F36" s="48"/>
      <c r="G36" s="18">
        <f>SUM(G35*$I$36)</f>
        <v>334.35568390284459</v>
      </c>
      <c r="H36" s="48"/>
      <c r="I36" s="18">
        <f>SUM(I34/H32)</f>
        <v>326.51123200859297</v>
      </c>
      <c r="J36" s="15"/>
      <c r="K36" s="18"/>
      <c r="L36" t="s">
        <v>40</v>
      </c>
      <c r="P36">
        <v>398692.72840730275</v>
      </c>
      <c r="R36">
        <v>300721.65159269731</v>
      </c>
      <c r="T36">
        <v>699414.38000000012</v>
      </c>
    </row>
    <row r="37" spans="1:21" hidden="1" x14ac:dyDescent="0.25">
      <c r="A37" s="19" t="s">
        <v>39</v>
      </c>
      <c r="B37" s="19"/>
      <c r="C37" s="51"/>
      <c r="D37" s="22"/>
      <c r="E37" s="22">
        <f>SUM(D32*$I$36)</f>
        <v>1979964.1109001078</v>
      </c>
      <c r="F37" s="22"/>
      <c r="G37" s="22">
        <f>SUM(F32*$I$36)</f>
        <v>1059855.4590998928</v>
      </c>
      <c r="H37" s="22"/>
      <c r="I37" s="22">
        <f t="shared" ref="I37" si="9">SUM(C37:G37)</f>
        <v>3039819.5700000003</v>
      </c>
      <c r="J37" s="111"/>
      <c r="K37" s="22"/>
    </row>
    <row r="38" spans="1:21" x14ac:dyDescent="0.25">
      <c r="A38" s="5" t="s">
        <v>40</v>
      </c>
      <c r="B38" s="5"/>
      <c r="C38" s="30"/>
      <c r="D38" s="23"/>
      <c r="E38" s="23">
        <f>SUM(D32*E35*$I$36)</f>
        <v>1954501.0200513669</v>
      </c>
      <c r="F38" s="23"/>
      <c r="G38" s="23">
        <f>SUM(F32*G35*$I$36)</f>
        <v>1085318.5499486334</v>
      </c>
      <c r="H38" s="23"/>
      <c r="I38" s="23">
        <f>SUM(E38:G38)</f>
        <v>3039819.5700000003</v>
      </c>
      <c r="J38" s="110"/>
      <c r="K38" s="23"/>
    </row>
    <row r="39" spans="1:21" x14ac:dyDescent="0.25">
      <c r="A39" s="13"/>
      <c r="B39" s="13"/>
      <c r="C39" s="11"/>
      <c r="D39" s="48"/>
      <c r="E39" s="48"/>
      <c r="F39" s="48"/>
      <c r="G39" s="48"/>
      <c r="H39" s="48"/>
      <c r="I39" s="48"/>
      <c r="J39" s="15"/>
      <c r="K39" s="48"/>
    </row>
    <row r="40" spans="1:21" x14ac:dyDescent="0.25">
      <c r="A40" s="13"/>
      <c r="B40" s="13"/>
      <c r="C40" s="11"/>
      <c r="D40" s="48"/>
      <c r="E40" s="48"/>
      <c r="F40" s="48"/>
      <c r="G40" s="48"/>
      <c r="H40" s="48"/>
      <c r="I40" s="48"/>
      <c r="J40" s="15"/>
      <c r="K40" s="48"/>
      <c r="L40" t="s">
        <v>41</v>
      </c>
    </row>
    <row r="41" spans="1:21" x14ac:dyDescent="0.25">
      <c r="A41" s="24"/>
      <c r="B41" s="52"/>
      <c r="C41" s="53"/>
      <c r="D41" s="27"/>
      <c r="E41" s="27"/>
      <c r="F41" s="27"/>
      <c r="G41" s="27"/>
      <c r="H41" s="27"/>
      <c r="I41" s="27"/>
      <c r="J41" s="113"/>
      <c r="K41" s="27"/>
      <c r="L41" t="s">
        <v>42</v>
      </c>
      <c r="N41">
        <v>88</v>
      </c>
      <c r="O41">
        <v>903</v>
      </c>
      <c r="P41">
        <v>79464</v>
      </c>
      <c r="Q41">
        <v>529</v>
      </c>
      <c r="R41">
        <v>46552</v>
      </c>
      <c r="S41">
        <v>1432</v>
      </c>
      <c r="T41">
        <v>126016</v>
      </c>
      <c r="U41" s="10">
        <f>H43-S41</f>
        <v>-122</v>
      </c>
    </row>
    <row r="42" spans="1:21" ht="15.75" x14ac:dyDescent="0.25">
      <c r="A42" s="1" t="s">
        <v>41</v>
      </c>
      <c r="B42" s="13"/>
      <c r="C42" s="11"/>
      <c r="D42" s="48"/>
      <c r="E42" s="48"/>
      <c r="F42" s="48"/>
      <c r="G42" s="48"/>
      <c r="H42" s="48"/>
      <c r="I42" s="48"/>
      <c r="J42" s="15"/>
      <c r="K42" s="48"/>
      <c r="L42" t="s">
        <v>43</v>
      </c>
      <c r="N42">
        <v>50</v>
      </c>
      <c r="O42">
        <v>287</v>
      </c>
      <c r="P42">
        <v>14350</v>
      </c>
      <c r="Q42">
        <v>1</v>
      </c>
      <c r="R42">
        <v>50</v>
      </c>
      <c r="S42">
        <v>288</v>
      </c>
      <c r="T42">
        <v>14400</v>
      </c>
      <c r="U42" s="10">
        <f t="shared" ref="U42:U43" si="10">H44-S42</f>
        <v>19</v>
      </c>
    </row>
    <row r="43" spans="1:21" x14ac:dyDescent="0.25">
      <c r="A43" s="13" t="s">
        <v>42</v>
      </c>
      <c r="B43" s="13"/>
      <c r="C43" s="9">
        <v>90</v>
      </c>
      <c r="D43" s="114">
        <v>836</v>
      </c>
      <c r="E43" s="48">
        <f t="shared" si="3"/>
        <v>75240</v>
      </c>
      <c r="F43" s="114">
        <v>474</v>
      </c>
      <c r="G43" s="48">
        <f t="shared" si="4"/>
        <v>42660</v>
      </c>
      <c r="H43" s="115">
        <f>SUM(F43+D43)</f>
        <v>1310</v>
      </c>
      <c r="I43" s="48">
        <f>SUM(G43+E43)</f>
        <v>117900</v>
      </c>
      <c r="J43" s="15"/>
      <c r="K43" s="48"/>
      <c r="L43" t="s">
        <v>44</v>
      </c>
      <c r="O43">
        <v>1190</v>
      </c>
      <c r="P43">
        <v>93814</v>
      </c>
      <c r="Q43">
        <v>530</v>
      </c>
      <c r="R43">
        <v>46602</v>
      </c>
      <c r="S43">
        <v>1720</v>
      </c>
      <c r="T43">
        <v>140416</v>
      </c>
      <c r="U43" s="10">
        <f t="shared" si="10"/>
        <v>-103</v>
      </c>
    </row>
    <row r="44" spans="1:21" x14ac:dyDescent="0.25">
      <c r="A44" s="13" t="s">
        <v>43</v>
      </c>
      <c r="B44" s="13"/>
      <c r="C44" s="9">
        <v>50</v>
      </c>
      <c r="D44" s="114">
        <v>182</v>
      </c>
      <c r="E44" s="48">
        <f t="shared" si="3"/>
        <v>9100</v>
      </c>
      <c r="F44" s="114">
        <v>125</v>
      </c>
      <c r="G44" s="48">
        <f t="shared" si="4"/>
        <v>6250</v>
      </c>
      <c r="H44" s="115">
        <f t="shared" ref="H44:H45" si="11">SUM(F44+D44)</f>
        <v>307</v>
      </c>
      <c r="I44" s="48">
        <f t="shared" ref="I44:I45" si="12">SUM(G44+E44)</f>
        <v>15350</v>
      </c>
      <c r="J44" s="15"/>
      <c r="K44" s="48"/>
      <c r="L44" t="s">
        <v>35</v>
      </c>
      <c r="M44" s="101"/>
      <c r="P44">
        <v>78.835294117647052</v>
      </c>
      <c r="R44">
        <v>87.928301886792454</v>
      </c>
      <c r="T44">
        <v>81.637209302325587</v>
      </c>
    </row>
    <row r="45" spans="1:21" x14ac:dyDescent="0.25">
      <c r="A45" s="4" t="s">
        <v>44</v>
      </c>
      <c r="B45" s="13"/>
      <c r="C45" s="93"/>
      <c r="D45" s="12">
        <f>SUM(D43:D44)</f>
        <v>1018</v>
      </c>
      <c r="E45" s="12">
        <f>SUM(E43:E44)</f>
        <v>84340</v>
      </c>
      <c r="F45" s="12">
        <f t="shared" ref="F45:G45" si="13">SUM(F43:F44)</f>
        <v>599</v>
      </c>
      <c r="G45" s="12">
        <f t="shared" si="13"/>
        <v>48910</v>
      </c>
      <c r="H45" s="92">
        <f t="shared" si="11"/>
        <v>1617</v>
      </c>
      <c r="I45" s="48">
        <f t="shared" si="12"/>
        <v>133250</v>
      </c>
      <c r="J45" s="15"/>
      <c r="K45" s="12"/>
      <c r="L45" s="101" t="s">
        <v>36</v>
      </c>
      <c r="M45" s="101"/>
      <c r="T45">
        <v>118189.00999999998</v>
      </c>
    </row>
    <row r="46" spans="1:21" x14ac:dyDescent="0.25">
      <c r="A46" s="13" t="s">
        <v>35</v>
      </c>
      <c r="B46" s="13"/>
      <c r="C46" s="93"/>
      <c r="D46" s="48"/>
      <c r="E46" s="15">
        <f>SUM(E45/D45)</f>
        <v>82.848722986247537</v>
      </c>
      <c r="F46" s="15"/>
      <c r="G46" s="15">
        <f>SUM(G45/F45)</f>
        <v>81.652754590984969</v>
      </c>
      <c r="H46" s="15"/>
      <c r="I46" s="15">
        <f>SUM(I45/H45)</f>
        <v>82.40568954854669</v>
      </c>
      <c r="J46" s="106"/>
      <c r="K46" s="15"/>
      <c r="L46" s="109" t="s">
        <v>37</v>
      </c>
      <c r="M46" s="101"/>
      <c r="P46">
        <v>0.96567845460882606</v>
      </c>
      <c r="R46">
        <v>1.0770615830481072</v>
      </c>
    </row>
    <row r="47" spans="1:21" x14ac:dyDescent="0.25">
      <c r="A47" s="4" t="s">
        <v>36</v>
      </c>
      <c r="B47" s="13"/>
      <c r="C47" s="93"/>
      <c r="D47" s="48"/>
      <c r="E47" s="48"/>
      <c r="F47" s="48"/>
      <c r="G47" s="48"/>
      <c r="H47" s="48"/>
      <c r="I47" s="70">
        <f>776042.29-(746473.7
-507504)</f>
        <v>537072.59000000008</v>
      </c>
      <c r="J47" s="15"/>
      <c r="K47" s="107"/>
      <c r="L47" s="101" t="s">
        <v>38</v>
      </c>
      <c r="M47" s="101"/>
      <c r="N47" s="101"/>
      <c r="P47">
        <v>66.356151470085507</v>
      </c>
      <c r="R47">
        <v>74.009791982260779</v>
      </c>
      <c r="T47">
        <v>68.714540697674408</v>
      </c>
    </row>
    <row r="48" spans="1:21" hidden="1" x14ac:dyDescent="0.25">
      <c r="A48" s="13" t="s">
        <v>37</v>
      </c>
      <c r="B48" s="13"/>
      <c r="C48" s="93"/>
      <c r="D48" s="48"/>
      <c r="E48" s="17">
        <f>SUM(E46/$I$46)</f>
        <v>1.0053762481708237</v>
      </c>
      <c r="F48" s="17"/>
      <c r="G48" s="17">
        <f>SUM(G46/$I$46)</f>
        <v>0.99086307072137114</v>
      </c>
      <c r="H48" s="17"/>
      <c r="I48" s="17"/>
      <c r="J48" s="15"/>
      <c r="K48" s="13"/>
      <c r="L48" t="s">
        <v>39</v>
      </c>
      <c r="M48" s="10"/>
      <c r="P48">
        <v>81770.30343023254</v>
      </c>
      <c r="R48">
        <v>36418.706569767433</v>
      </c>
      <c r="T48">
        <v>118189.00999999998</v>
      </c>
    </row>
    <row r="49" spans="1:21" x14ac:dyDescent="0.25">
      <c r="A49" s="13" t="s">
        <v>38</v>
      </c>
      <c r="B49" s="13"/>
      <c r="C49" s="93"/>
      <c r="D49" s="48"/>
      <c r="E49" s="18">
        <f>SUM(E48*$I$49)</f>
        <v>333.92704114383866</v>
      </c>
      <c r="F49" s="48"/>
      <c r="G49" s="18">
        <f>SUM(G48*$I$49)</f>
        <v>329.10661455020409</v>
      </c>
      <c r="H49" s="48"/>
      <c r="I49" s="18">
        <f>SUM(I47/H45)</f>
        <v>332.14136672850964</v>
      </c>
      <c r="J49" s="15"/>
      <c r="K49" s="18"/>
      <c r="L49" t="s">
        <v>40</v>
      </c>
      <c r="M49" s="101"/>
      <c r="P49">
        <v>78963.820249401746</v>
      </c>
      <c r="R49">
        <v>39225.189750598212</v>
      </c>
      <c r="T49">
        <v>118189.00999999995</v>
      </c>
    </row>
    <row r="50" spans="1:21" hidden="1" x14ac:dyDescent="0.25">
      <c r="A50" s="19" t="s">
        <v>39</v>
      </c>
      <c r="B50" s="19"/>
      <c r="C50" s="51"/>
      <c r="D50" s="22"/>
      <c r="E50" s="22">
        <f>SUM(D45*$I$49)</f>
        <v>338119.91132962279</v>
      </c>
      <c r="F50" s="22"/>
      <c r="G50" s="22">
        <f>SUM(F45*$I$49)</f>
        <v>198952.67867037727</v>
      </c>
      <c r="H50" s="22"/>
      <c r="I50" s="22">
        <f>SUM(C50:G50)</f>
        <v>537072.59000000008</v>
      </c>
      <c r="J50" s="111"/>
      <c r="K50" s="22"/>
    </row>
    <row r="51" spans="1:21" x14ac:dyDescent="0.25">
      <c r="A51" s="5" t="s">
        <v>40</v>
      </c>
      <c r="B51" s="5"/>
      <c r="C51" s="30"/>
      <c r="D51" s="23"/>
      <c r="E51" s="23">
        <f>SUM($I$49*D45*E48)</f>
        <v>339937.72788442776</v>
      </c>
      <c r="F51" s="23"/>
      <c r="G51" s="23">
        <f>SUM($I$49*F45*G48)</f>
        <v>197134.86211557226</v>
      </c>
      <c r="H51" s="23"/>
      <c r="I51" s="23">
        <f>SUM(E51:G51)</f>
        <v>537072.59000000008</v>
      </c>
    </row>
    <row r="52" spans="1:21" x14ac:dyDescent="0.25">
      <c r="A52" s="25"/>
      <c r="B52" s="4"/>
      <c r="C52" s="11"/>
      <c r="D52" s="12"/>
      <c r="E52" s="27"/>
      <c r="F52" s="12"/>
      <c r="G52" s="27"/>
      <c r="H52" s="12"/>
      <c r="I52" s="27"/>
      <c r="J52" s="18"/>
      <c r="K52" s="27"/>
      <c r="L52" t="s">
        <v>45</v>
      </c>
    </row>
    <row r="53" spans="1:21" x14ac:dyDescent="0.25">
      <c r="A53" s="25"/>
      <c r="B53" s="4"/>
      <c r="C53" s="11"/>
      <c r="D53" s="12"/>
      <c r="E53" s="27"/>
      <c r="F53" s="12"/>
      <c r="G53" s="27"/>
      <c r="H53" s="12"/>
      <c r="I53" s="27"/>
      <c r="J53" s="18"/>
      <c r="K53" s="27"/>
      <c r="L53" t="s">
        <v>46</v>
      </c>
      <c r="N53">
        <v>245</v>
      </c>
      <c r="O53">
        <v>1404</v>
      </c>
      <c r="P53" s="28">
        <v>343980</v>
      </c>
      <c r="Q53" s="10">
        <v>623</v>
      </c>
      <c r="R53">
        <v>152635</v>
      </c>
      <c r="S53">
        <v>2027</v>
      </c>
      <c r="T53">
        <v>496615</v>
      </c>
      <c r="U53" s="10">
        <f>H55-S53</f>
        <v>-518</v>
      </c>
    </row>
    <row r="54" spans="1:21" ht="15.75" x14ac:dyDescent="0.25">
      <c r="A54" s="1" t="s">
        <v>45</v>
      </c>
      <c r="B54" s="38"/>
      <c r="C54" s="93"/>
      <c r="D54" s="48"/>
      <c r="E54" s="48"/>
      <c r="F54" s="48"/>
      <c r="G54" s="48"/>
      <c r="H54" s="48"/>
      <c r="I54" s="48"/>
      <c r="J54" s="15"/>
      <c r="K54" s="48"/>
      <c r="L54" t="s">
        <v>47</v>
      </c>
      <c r="N54">
        <v>178</v>
      </c>
      <c r="O54">
        <v>0</v>
      </c>
      <c r="P54">
        <v>0</v>
      </c>
      <c r="R54" s="10">
        <v>0</v>
      </c>
      <c r="S54">
        <v>0</v>
      </c>
      <c r="T54">
        <v>0</v>
      </c>
      <c r="U54" s="10">
        <f t="shared" ref="U54:U56" si="14">H56-S54</f>
        <v>24</v>
      </c>
    </row>
    <row r="55" spans="1:21" x14ac:dyDescent="0.25">
      <c r="A55" s="13" t="s">
        <v>46</v>
      </c>
      <c r="B55" s="13"/>
      <c r="C55" s="9">
        <v>259</v>
      </c>
      <c r="D55" s="91">
        <v>1091</v>
      </c>
      <c r="E55" s="48">
        <f t="shared" si="3"/>
        <v>282569</v>
      </c>
      <c r="F55" s="91">
        <v>418</v>
      </c>
      <c r="G55" s="48">
        <f t="shared" si="4"/>
        <v>108262</v>
      </c>
      <c r="H55" s="92">
        <f>SUM(F55+D55)</f>
        <v>1509</v>
      </c>
      <c r="I55" s="48">
        <f>SUM(G55+E55)</f>
        <v>390831</v>
      </c>
      <c r="J55" s="15"/>
      <c r="K55" s="48"/>
      <c r="L55" t="s">
        <v>48</v>
      </c>
      <c r="N55">
        <v>119</v>
      </c>
      <c r="P55">
        <v>0</v>
      </c>
      <c r="R55">
        <v>0</v>
      </c>
      <c r="S55">
        <v>0</v>
      </c>
      <c r="T55">
        <v>0</v>
      </c>
      <c r="U55" s="10">
        <f t="shared" si="14"/>
        <v>0</v>
      </c>
    </row>
    <row r="56" spans="1:21" x14ac:dyDescent="0.25">
      <c r="A56" s="13" t="s">
        <v>47</v>
      </c>
      <c r="B56" s="13"/>
      <c r="C56" s="9">
        <v>185</v>
      </c>
      <c r="D56" s="91">
        <v>24</v>
      </c>
      <c r="E56" s="48">
        <f t="shared" si="3"/>
        <v>4440</v>
      </c>
      <c r="F56" s="91"/>
      <c r="G56" s="48">
        <f t="shared" si="4"/>
        <v>0</v>
      </c>
      <c r="H56" s="92">
        <f t="shared" ref="H56:H58" si="15">SUM(F56+D56)</f>
        <v>24</v>
      </c>
      <c r="I56" s="48">
        <f t="shared" ref="I56:I58" si="16">SUM(G56+E56)</f>
        <v>4440</v>
      </c>
      <c r="J56" s="15"/>
      <c r="K56" s="48"/>
      <c r="L56" t="s">
        <v>49</v>
      </c>
      <c r="O56">
        <v>1404</v>
      </c>
      <c r="P56">
        <v>343980</v>
      </c>
      <c r="Q56">
        <v>623</v>
      </c>
      <c r="R56">
        <v>152635</v>
      </c>
      <c r="S56">
        <v>2027</v>
      </c>
      <c r="T56">
        <v>496615</v>
      </c>
      <c r="U56" s="10">
        <f t="shared" si="14"/>
        <v>-494</v>
      </c>
    </row>
    <row r="57" spans="1:21" x14ac:dyDescent="0.25">
      <c r="A57" s="13" t="s">
        <v>48</v>
      </c>
      <c r="B57" s="13"/>
      <c r="C57" s="9">
        <v>123</v>
      </c>
      <c r="D57" s="91">
        <v>0</v>
      </c>
      <c r="E57" s="48">
        <f t="shared" si="3"/>
        <v>0</v>
      </c>
      <c r="F57" s="91"/>
      <c r="G57" s="48">
        <f t="shared" si="4"/>
        <v>0</v>
      </c>
      <c r="H57" s="92">
        <f t="shared" si="15"/>
        <v>0</v>
      </c>
      <c r="I57" s="48">
        <f t="shared" si="16"/>
        <v>0</v>
      </c>
      <c r="J57" s="15"/>
      <c r="K57" s="48"/>
      <c r="L57" s="101" t="s">
        <v>35</v>
      </c>
      <c r="M57" s="101"/>
      <c r="P57">
        <v>245</v>
      </c>
      <c r="R57">
        <v>245</v>
      </c>
      <c r="T57">
        <v>245</v>
      </c>
    </row>
    <row r="58" spans="1:21" x14ac:dyDescent="0.25">
      <c r="A58" s="4" t="s">
        <v>49</v>
      </c>
      <c r="B58" s="13"/>
      <c r="C58" s="74"/>
      <c r="D58" s="12">
        <f>SUM(D55:D57)</f>
        <v>1115</v>
      </c>
      <c r="E58" s="12">
        <f t="shared" ref="E58:G58" si="17">SUM(E55:E57)</f>
        <v>287009</v>
      </c>
      <c r="F58" s="12">
        <f>F55+F56</f>
        <v>418</v>
      </c>
      <c r="G58" s="12">
        <f t="shared" si="17"/>
        <v>108262</v>
      </c>
      <c r="H58" s="92">
        <f t="shared" si="15"/>
        <v>1533</v>
      </c>
      <c r="I58" s="48">
        <f t="shared" si="16"/>
        <v>395271</v>
      </c>
      <c r="J58" s="15"/>
      <c r="K58" s="12"/>
      <c r="L58" s="101" t="s">
        <v>36</v>
      </c>
      <c r="M58" s="101"/>
      <c r="T58">
        <v>385670.43</v>
      </c>
    </row>
    <row r="59" spans="1:21" x14ac:dyDescent="0.25">
      <c r="A59" s="13" t="s">
        <v>35</v>
      </c>
      <c r="B59" s="13"/>
      <c r="C59" s="74"/>
      <c r="D59" s="48"/>
      <c r="E59" s="15">
        <f>SUM(E58/D58)</f>
        <v>257.40717488789238</v>
      </c>
      <c r="F59" s="15"/>
      <c r="G59" s="15">
        <f>SUM(G58/F58)</f>
        <v>259</v>
      </c>
      <c r="H59" s="15"/>
      <c r="I59" s="15">
        <f>SUM(I58/H58)</f>
        <v>257.84148727984342</v>
      </c>
      <c r="J59" s="15"/>
      <c r="K59" s="15"/>
      <c r="L59" s="101" t="s">
        <v>37</v>
      </c>
      <c r="M59" s="101"/>
      <c r="P59">
        <v>1</v>
      </c>
      <c r="R59">
        <v>1</v>
      </c>
    </row>
    <row r="60" spans="1:21" x14ac:dyDescent="0.25">
      <c r="A60" s="4" t="s">
        <v>36</v>
      </c>
      <c r="B60" s="13"/>
      <c r="C60" s="74"/>
      <c r="D60" s="48"/>
      <c r="E60" s="48"/>
      <c r="F60" s="48"/>
      <c r="G60" s="48"/>
      <c r="H60" s="48"/>
      <c r="I60" s="70">
        <f>1994029.05-(2385287.57
-2106672)</f>
        <v>1715413.4800000002</v>
      </c>
      <c r="J60" s="15"/>
      <c r="K60" s="107"/>
      <c r="L60" s="101" t="s">
        <v>38</v>
      </c>
      <c r="M60" s="101"/>
      <c r="N60" s="101"/>
      <c r="P60">
        <v>190.26661568820919</v>
      </c>
      <c r="R60">
        <v>190.26661568820919</v>
      </c>
      <c r="T60">
        <v>190.26661568820919</v>
      </c>
    </row>
    <row r="61" spans="1:21" hidden="1" x14ac:dyDescent="0.25">
      <c r="A61" s="13" t="s">
        <v>37</v>
      </c>
      <c r="B61" s="13"/>
      <c r="C61" s="74"/>
      <c r="D61" s="48"/>
      <c r="E61" s="17">
        <f>SUM(E59/$I$59)</f>
        <v>0.99831558374669294</v>
      </c>
      <c r="F61" s="15"/>
      <c r="G61" s="17">
        <f>SUM(G59/$I$59)</f>
        <v>1.0044931199101377</v>
      </c>
      <c r="H61" s="15"/>
      <c r="I61" s="17"/>
      <c r="J61" s="15"/>
      <c r="K61" s="13"/>
      <c r="L61" t="s">
        <v>39</v>
      </c>
      <c r="M61" s="10"/>
      <c r="P61">
        <v>267134.32842624572</v>
      </c>
      <c r="R61">
        <v>118536.10157375432</v>
      </c>
      <c r="T61">
        <v>385670.43000000005</v>
      </c>
    </row>
    <row r="62" spans="1:21" x14ac:dyDescent="0.25">
      <c r="A62" s="13" t="s">
        <v>38</v>
      </c>
      <c r="B62" s="20"/>
      <c r="C62" s="32"/>
      <c r="D62" s="21"/>
      <c r="E62" s="18">
        <f>SUM(E61*$I$62)</f>
        <v>1117.1063337593907</v>
      </c>
      <c r="F62" s="48"/>
      <c r="G62" s="18">
        <f>SUM(G61*$I$62)</f>
        <v>1124.0189422446879</v>
      </c>
      <c r="H62" s="48"/>
      <c r="I62" s="18">
        <f>SUM(I60/H58)</f>
        <v>1118.9911806914547</v>
      </c>
      <c r="J62" s="15"/>
      <c r="K62" s="18"/>
      <c r="L62" t="s">
        <v>40</v>
      </c>
      <c r="P62">
        <v>267134.32842624572</v>
      </c>
      <c r="R62">
        <v>118536.10157375432</v>
      </c>
      <c r="T62">
        <v>385670.43000000005</v>
      </c>
    </row>
    <row r="63" spans="1:21" hidden="1" x14ac:dyDescent="0.25">
      <c r="A63" s="19" t="s">
        <v>39</v>
      </c>
      <c r="B63" s="19"/>
      <c r="C63" s="32"/>
      <c r="D63" s="22"/>
      <c r="E63" s="22">
        <f>SUM(D58*$I$62)</f>
        <v>1247675.1664709719</v>
      </c>
      <c r="F63" s="22"/>
      <c r="G63" s="22">
        <f>SUM(F58*$I$62)</f>
        <v>467738.31352902809</v>
      </c>
      <c r="H63" s="22"/>
      <c r="I63" s="22">
        <f>SUM(E63:G63)</f>
        <v>1715413.48</v>
      </c>
      <c r="J63" s="22"/>
      <c r="K63" s="22"/>
    </row>
    <row r="64" spans="1:21" x14ac:dyDescent="0.25">
      <c r="A64" s="5" t="s">
        <v>40</v>
      </c>
      <c r="B64" s="5"/>
      <c r="C64" s="34"/>
      <c r="D64" s="23"/>
      <c r="E64" s="23">
        <f>SUM($I$62*D58*E61)</f>
        <v>1245573.5621417207</v>
      </c>
      <c r="F64" s="23"/>
      <c r="G64" s="23">
        <f>SUM($I$62*F58*G61)</f>
        <v>469839.9178582796</v>
      </c>
      <c r="H64" s="23"/>
      <c r="I64" s="23">
        <f>SUM(E64:G64)</f>
        <v>1715413.4800000002</v>
      </c>
      <c r="J64" s="23"/>
      <c r="K64" s="23"/>
    </row>
    <row r="65" spans="1:20" x14ac:dyDescent="0.25">
      <c r="A65" s="35"/>
      <c r="B65" s="13"/>
      <c r="C65" s="74"/>
      <c r="D65" s="48"/>
      <c r="E65" s="2"/>
      <c r="F65" s="48"/>
      <c r="G65" s="2"/>
      <c r="H65" s="48"/>
      <c r="I65" s="2"/>
      <c r="J65" s="48"/>
      <c r="K65" s="54"/>
    </row>
    <row r="66" spans="1:20" ht="15.75" x14ac:dyDescent="0.25">
      <c r="A66" s="1"/>
      <c r="B66" s="36"/>
      <c r="C66" s="74"/>
      <c r="D66" s="48"/>
      <c r="E66" s="48"/>
      <c r="F66" s="48"/>
      <c r="G66" s="48"/>
      <c r="H66" s="48"/>
      <c r="I66" s="48"/>
      <c r="J66" s="48"/>
      <c r="K66" s="48"/>
      <c r="L66" t="s">
        <v>81</v>
      </c>
      <c r="M66" s="10"/>
      <c r="N66" s="10"/>
      <c r="P66" s="10"/>
    </row>
    <row r="67" spans="1:20" x14ac:dyDescent="0.25">
      <c r="A67" s="25"/>
      <c r="B67" s="4"/>
      <c r="C67" s="74"/>
      <c r="D67" s="12"/>
      <c r="E67" s="27"/>
      <c r="F67" s="12"/>
      <c r="G67" s="27"/>
      <c r="H67" s="12"/>
      <c r="I67" s="27"/>
      <c r="J67" s="12"/>
      <c r="K67" s="27"/>
      <c r="L67" t="s">
        <v>82</v>
      </c>
      <c r="P67" s="10"/>
      <c r="T67">
        <v>1203273.8199999998</v>
      </c>
    </row>
    <row r="68" spans="1:20" ht="18.75" x14ac:dyDescent="0.3">
      <c r="A68" s="37" t="s">
        <v>50</v>
      </c>
      <c r="B68" s="13"/>
      <c r="C68" s="47"/>
      <c r="D68" s="48"/>
      <c r="E68" s="48"/>
      <c r="F68" s="48"/>
      <c r="G68" s="48"/>
      <c r="H68" s="48"/>
      <c r="I68" s="48"/>
      <c r="J68" s="48"/>
      <c r="K68" s="48"/>
      <c r="L68" t="s">
        <v>51</v>
      </c>
      <c r="N68" s="10"/>
      <c r="P68">
        <v>792449.38360945717</v>
      </c>
      <c r="R68">
        <v>410824.43639054283</v>
      </c>
      <c r="T68">
        <v>1203273.82</v>
      </c>
    </row>
    <row r="69" spans="1:20" ht="15.75" x14ac:dyDescent="0.25">
      <c r="A69" s="1" t="s">
        <v>70</v>
      </c>
      <c r="B69" s="13"/>
      <c r="C69" s="47"/>
      <c r="D69" s="48"/>
      <c r="E69" s="48"/>
      <c r="F69" s="48"/>
      <c r="G69" s="48"/>
      <c r="H69" s="48"/>
      <c r="I69" s="48">
        <f>SUM(I60+I47+I34)</f>
        <v>5292305.6400000006</v>
      </c>
      <c r="J69" s="48"/>
      <c r="K69" s="95"/>
      <c r="L69" t="s">
        <v>52</v>
      </c>
      <c r="P69">
        <v>744790.8770829502</v>
      </c>
      <c r="R69">
        <v>458482.94291704986</v>
      </c>
      <c r="T69">
        <v>1203273.82</v>
      </c>
    </row>
    <row r="70" spans="1:20" hidden="1" x14ac:dyDescent="0.25">
      <c r="A70" s="19" t="s">
        <v>51</v>
      </c>
      <c r="B70" s="19"/>
      <c r="C70" s="32"/>
      <c r="D70" s="22"/>
      <c r="E70" s="22">
        <f>SUM(E63+E50+E37)</f>
        <v>3565759.1887007025</v>
      </c>
      <c r="F70" s="22"/>
      <c r="G70" s="22">
        <f>SUM(G63+G50+G37)</f>
        <v>1726546.4512992981</v>
      </c>
      <c r="H70" s="22"/>
      <c r="I70" s="12">
        <f>SUM(E70:G70)</f>
        <v>5292305.6400000006</v>
      </c>
      <c r="J70" s="22"/>
      <c r="K70" s="22"/>
      <c r="L70" t="s">
        <v>66</v>
      </c>
      <c r="P70">
        <v>918306</v>
      </c>
      <c r="R70">
        <v>440916</v>
      </c>
      <c r="T70">
        <v>1359222</v>
      </c>
    </row>
    <row r="71" spans="1:20" x14ac:dyDescent="0.25">
      <c r="A71" s="5" t="s">
        <v>52</v>
      </c>
      <c r="B71" s="5"/>
      <c r="C71" s="34"/>
      <c r="D71" s="23"/>
      <c r="E71" s="110">
        <f>SUM(E64+E51+E38)</f>
        <v>3540012.3100775154</v>
      </c>
      <c r="F71" s="110"/>
      <c r="G71" s="110">
        <f>SUM(G64+G51+G38)</f>
        <v>1752293.3299224852</v>
      </c>
      <c r="H71" s="23"/>
      <c r="I71" s="112">
        <f t="shared" ref="I71:I74" si="18">SUM(E71:G71)</f>
        <v>5292305.6400000006</v>
      </c>
      <c r="J71" s="23"/>
      <c r="K71" s="23"/>
      <c r="L71" t="s">
        <v>53</v>
      </c>
      <c r="N71" s="8"/>
      <c r="P71">
        <v>-125856.61639054283</v>
      </c>
      <c r="R71">
        <v>-30091.563609457167</v>
      </c>
      <c r="T71">
        <v>-155948.18</v>
      </c>
    </row>
    <row r="72" spans="1:20" x14ac:dyDescent="0.25">
      <c r="A72" s="4" t="s">
        <v>66</v>
      </c>
      <c r="B72" s="4"/>
      <c r="C72" s="74"/>
      <c r="D72" s="12"/>
      <c r="E72" s="18">
        <v>3673224</v>
      </c>
      <c r="F72" s="18"/>
      <c r="G72" s="18">
        <v>1763664</v>
      </c>
      <c r="H72" s="12"/>
      <c r="I72" s="18">
        <f t="shared" si="18"/>
        <v>5436888</v>
      </c>
      <c r="J72" s="12"/>
      <c r="K72" s="12"/>
      <c r="L72" s="28" t="s">
        <v>54</v>
      </c>
      <c r="O72" s="10"/>
      <c r="P72">
        <v>-173515.1229170498</v>
      </c>
      <c r="R72">
        <v>17566.942917049862</v>
      </c>
      <c r="T72">
        <v>-155948.17999999993</v>
      </c>
    </row>
    <row r="73" spans="1:20" hidden="1" x14ac:dyDescent="0.25">
      <c r="A73" s="19" t="s">
        <v>53</v>
      </c>
      <c r="B73" s="19"/>
      <c r="C73" s="32"/>
      <c r="D73" s="22"/>
      <c r="E73" s="22">
        <f>SUM(E70-E72)</f>
        <v>-107464.81129929749</v>
      </c>
      <c r="F73" s="22"/>
      <c r="G73" s="22">
        <f>SUM(G70-G72)</f>
        <v>-37117.548700701911</v>
      </c>
      <c r="H73" s="22"/>
      <c r="I73" s="12">
        <f t="shared" si="18"/>
        <v>-144582.3599999994</v>
      </c>
      <c r="J73" s="22"/>
      <c r="K73" s="22"/>
    </row>
    <row r="74" spans="1:20" x14ac:dyDescent="0.25">
      <c r="A74" s="4" t="s">
        <v>54</v>
      </c>
      <c r="B74" s="4"/>
      <c r="C74" s="74"/>
      <c r="D74" s="12"/>
      <c r="E74" s="18">
        <f>SUM(E71-E72)</f>
        <v>-133211.68992248457</v>
      </c>
      <c r="F74" s="18"/>
      <c r="G74" s="18">
        <f>SUM(G71-G72)</f>
        <v>-11370.670077514835</v>
      </c>
      <c r="H74" s="12"/>
      <c r="I74" s="18">
        <f t="shared" si="18"/>
        <v>-144582.3599999994</v>
      </c>
      <c r="J74" s="12"/>
      <c r="K74" s="18"/>
      <c r="L74" s="28"/>
      <c r="M74" s="28"/>
      <c r="N74" s="10"/>
    </row>
    <row r="75" spans="1:20" ht="15.75" x14ac:dyDescent="0.25">
      <c r="A75" s="42"/>
      <c r="B75" s="13"/>
      <c r="C75" s="47"/>
      <c r="D75" s="48"/>
      <c r="E75" s="48"/>
      <c r="F75" s="48"/>
      <c r="G75" s="48"/>
      <c r="H75" s="48"/>
      <c r="I75" s="48"/>
      <c r="J75" s="15"/>
      <c r="K75" s="15"/>
    </row>
    <row r="76" spans="1:20" ht="18.75" x14ac:dyDescent="0.3">
      <c r="A76" s="37"/>
      <c r="B76" s="13"/>
      <c r="C76" s="47"/>
      <c r="D76" s="48"/>
      <c r="E76" s="48"/>
      <c r="F76" s="48"/>
      <c r="G76" s="48"/>
      <c r="H76" s="48"/>
      <c r="I76" s="48"/>
      <c r="J76" s="48"/>
      <c r="K76" s="15"/>
      <c r="N76" s="10"/>
    </row>
    <row r="77" spans="1:20" x14ac:dyDescent="0.25">
      <c r="A77" s="4"/>
      <c r="B77" s="4"/>
      <c r="C77" s="74"/>
      <c r="D77" s="12"/>
      <c r="E77" s="12"/>
      <c r="F77" s="12"/>
      <c r="G77" s="12"/>
      <c r="H77" s="12"/>
      <c r="I77" s="12"/>
      <c r="J77" s="12"/>
      <c r="K77" s="12"/>
    </row>
    <row r="78" spans="1:20" x14ac:dyDescent="0.25">
      <c r="A78" s="19"/>
      <c r="B78" s="19"/>
      <c r="C78" s="32"/>
      <c r="D78" s="22"/>
      <c r="E78" s="22"/>
      <c r="F78" s="22"/>
      <c r="G78" s="22"/>
      <c r="H78" s="22"/>
      <c r="I78" s="22"/>
      <c r="J78" s="22"/>
      <c r="K78" s="22"/>
    </row>
    <row r="79" spans="1:20" x14ac:dyDescent="0.25">
      <c r="A79" s="5"/>
      <c r="B79" s="5"/>
      <c r="C79" s="34"/>
      <c r="D79" s="23"/>
      <c r="E79" s="23"/>
      <c r="F79" s="23"/>
      <c r="G79" s="23"/>
      <c r="H79" s="23"/>
      <c r="I79" s="23"/>
      <c r="J79" s="23"/>
      <c r="K79" s="23"/>
    </row>
    <row r="80" spans="1:20" x14ac:dyDescent="0.25">
      <c r="A80" s="3"/>
      <c r="B80" s="55"/>
      <c r="C80" s="56"/>
      <c r="D80" s="57"/>
      <c r="E80" s="2"/>
      <c r="F80" s="2"/>
      <c r="G80" s="2"/>
      <c r="H80" s="2"/>
      <c r="I80" s="2"/>
      <c r="J80" s="27"/>
      <c r="K80" s="57"/>
    </row>
    <row r="81" spans="1:12" x14ac:dyDescent="0.25">
      <c r="A81" s="3"/>
      <c r="B81" s="3"/>
      <c r="C81" s="46"/>
      <c r="D81" s="2"/>
      <c r="E81" s="2"/>
      <c r="F81" s="2"/>
      <c r="G81" s="2"/>
      <c r="H81" s="2"/>
      <c r="I81" s="2"/>
      <c r="J81" s="27"/>
      <c r="K81" s="57"/>
    </row>
    <row r="82" spans="1:12" x14ac:dyDescent="0.25">
      <c r="A82" s="3"/>
      <c r="B82" s="3"/>
      <c r="C82" s="46"/>
      <c r="D82" s="2"/>
      <c r="E82" s="2"/>
      <c r="F82" s="2"/>
      <c r="G82" s="2"/>
      <c r="H82" s="2"/>
      <c r="I82" s="2"/>
      <c r="J82" s="27"/>
      <c r="K82" s="57"/>
    </row>
    <row r="83" spans="1:12" x14ac:dyDescent="0.25">
      <c r="A83" s="3"/>
      <c r="B83" s="55"/>
      <c r="C83" s="56"/>
      <c r="D83" s="57"/>
      <c r="E83" s="2"/>
      <c r="F83" s="2"/>
      <c r="G83" s="2"/>
      <c r="H83" s="2"/>
      <c r="I83" s="2"/>
      <c r="J83" s="27"/>
      <c r="K83" s="57"/>
    </row>
    <row r="84" spans="1:12" ht="15.75" x14ac:dyDescent="0.25">
      <c r="A84" s="1"/>
      <c r="B84" s="55"/>
      <c r="C84" s="56"/>
      <c r="D84" s="57"/>
      <c r="E84" s="2"/>
      <c r="F84" s="2"/>
      <c r="G84" s="2"/>
      <c r="H84" s="2"/>
      <c r="I84" s="2"/>
      <c r="J84" s="27"/>
      <c r="K84" s="57"/>
    </row>
    <row r="85" spans="1:12" x14ac:dyDescent="0.25">
      <c r="A85" s="3"/>
      <c r="B85" s="55"/>
      <c r="C85" s="56"/>
      <c r="D85" s="57"/>
      <c r="L85" s="49"/>
    </row>
    <row r="86" spans="1:12" x14ac:dyDescent="0.25">
      <c r="C86" s="7"/>
      <c r="D86" s="10"/>
      <c r="E86" s="31"/>
      <c r="F86" s="31"/>
      <c r="G86" s="31"/>
      <c r="I86" s="49"/>
      <c r="J86" s="49"/>
      <c r="K86" s="31"/>
    </row>
    <row r="87" spans="1:12" ht="15.75" x14ac:dyDescent="0.25">
      <c r="A87" s="1"/>
      <c r="C87" s="14"/>
      <c r="D87" s="12"/>
      <c r="E87" s="12"/>
      <c r="F87" s="12"/>
      <c r="G87" s="12"/>
      <c r="H87" s="12"/>
      <c r="I87" s="12"/>
      <c r="J87" s="10"/>
      <c r="K87" s="48"/>
    </row>
    <row r="88" spans="1:12" x14ac:dyDescent="0.25">
      <c r="A88" s="4"/>
      <c r="B88" s="4"/>
      <c r="C88" s="14"/>
      <c r="D88" s="12"/>
      <c r="E88" s="12"/>
      <c r="F88" s="12"/>
      <c r="G88" s="12"/>
      <c r="H88" s="12"/>
      <c r="I88" s="12"/>
      <c r="J88" s="12"/>
      <c r="K88" s="48"/>
    </row>
    <row r="89" spans="1:12" ht="15.75" x14ac:dyDescent="0.25">
      <c r="A89" s="42"/>
      <c r="B89" s="58"/>
      <c r="C89" s="14"/>
      <c r="D89" s="23"/>
      <c r="E89" s="12"/>
      <c r="F89" s="12"/>
      <c r="G89" s="12"/>
      <c r="H89" s="12"/>
      <c r="I89" s="12"/>
      <c r="J89" s="41"/>
      <c r="K89" s="48"/>
    </row>
    <row r="90" spans="1:12" ht="15.75" x14ac:dyDescent="0.25">
      <c r="A90" s="59"/>
      <c r="B90" s="55"/>
      <c r="C90" s="60"/>
      <c r="D90" s="49"/>
      <c r="E90" s="12"/>
      <c r="F90" s="12"/>
      <c r="G90" s="12"/>
      <c r="H90" s="12"/>
      <c r="I90" s="12"/>
      <c r="J90" s="41"/>
      <c r="K90" s="48"/>
    </row>
    <row r="91" spans="1:12" x14ac:dyDescent="0.25">
      <c r="A91" s="50"/>
      <c r="B91" s="13"/>
      <c r="C91" s="47"/>
      <c r="D91" s="48"/>
      <c r="E91" s="48"/>
      <c r="F91" s="48"/>
      <c r="G91" s="48"/>
      <c r="H91" s="48"/>
      <c r="I91" s="48"/>
      <c r="J91" s="48"/>
      <c r="K91" s="48"/>
    </row>
    <row r="92" spans="1:12" x14ac:dyDescent="0.25">
      <c r="A92" s="59"/>
      <c r="B92" s="55"/>
      <c r="C92" s="56"/>
      <c r="D92" s="57"/>
      <c r="E92" s="57"/>
      <c r="F92" s="57"/>
      <c r="G92" s="57"/>
      <c r="H92" s="57"/>
      <c r="I92" s="57"/>
      <c r="J92" s="57"/>
      <c r="K92" s="57"/>
    </row>
    <row r="93" spans="1:12" x14ac:dyDescent="0.25">
      <c r="D93" s="10"/>
      <c r="E93" s="10"/>
      <c r="F93" s="10"/>
      <c r="G93" s="10"/>
      <c r="H93" s="10"/>
      <c r="I93" s="10"/>
      <c r="J93" s="10"/>
      <c r="K93" s="10"/>
    </row>
    <row r="94" spans="1:12" x14ac:dyDescent="0.25">
      <c r="D94" s="10"/>
      <c r="E94" s="10"/>
      <c r="F94" s="10"/>
      <c r="G94" s="10"/>
      <c r="H94" s="10"/>
      <c r="I94" s="10"/>
      <c r="J94" s="10"/>
      <c r="K94" s="10"/>
    </row>
  </sheetData>
  <sheetProtection selectLockedCells="1"/>
  <mergeCells count="4">
    <mergeCell ref="D6:E6"/>
    <mergeCell ref="F6:G6"/>
    <mergeCell ref="H6:I6"/>
    <mergeCell ref="J6:K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2" zoomScaleNormal="100" workbookViewId="0">
      <selection activeCell="N27" sqref="N27:N28"/>
    </sheetView>
  </sheetViews>
  <sheetFormatPr defaultRowHeight="15" x14ac:dyDescent="0.25"/>
  <cols>
    <col min="2" max="2" width="41.5703125" customWidth="1"/>
    <col min="3" max="3" width="9.5703125" customWidth="1"/>
    <col min="4" max="4" width="11" customWidth="1"/>
    <col min="5" max="5" width="13.5703125" customWidth="1"/>
    <col min="6" max="6" width="14.7109375" customWidth="1"/>
    <col min="7" max="7" width="13.5703125" customWidth="1"/>
    <col min="8" max="8" width="13.7109375" customWidth="1"/>
    <col min="9" max="9" width="14.42578125" customWidth="1"/>
    <col min="10" max="10" width="12.140625" customWidth="1"/>
    <col min="12" max="12" width="12.7109375" customWidth="1"/>
  </cols>
  <sheetData>
    <row r="1" spans="1:15" ht="15.75" x14ac:dyDescent="0.25">
      <c r="A1" s="1" t="s">
        <v>71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x14ac:dyDescent="0.25">
      <c r="A2" s="13"/>
      <c r="B2" s="67"/>
      <c r="C2" s="67"/>
      <c r="D2" s="67"/>
      <c r="E2" s="67"/>
      <c r="F2" s="67"/>
      <c r="G2" s="67"/>
      <c r="H2" s="67"/>
      <c r="I2" s="13"/>
      <c r="J2" s="13"/>
    </row>
    <row r="3" spans="1:15" x14ac:dyDescent="0.25">
      <c r="A3" s="4" t="s">
        <v>72</v>
      </c>
      <c r="B3" s="67"/>
      <c r="C3" s="67"/>
      <c r="D3" s="67"/>
      <c r="E3" s="67"/>
      <c r="F3" s="67"/>
      <c r="G3" s="67"/>
      <c r="H3" s="67"/>
      <c r="I3" s="13"/>
      <c r="J3" s="13"/>
    </row>
    <row r="4" spans="1:15" x14ac:dyDescent="0.25">
      <c r="A4" s="4" t="s">
        <v>61</v>
      </c>
      <c r="B4" s="67"/>
      <c r="C4" s="67"/>
      <c r="D4" s="67"/>
      <c r="E4" s="67"/>
      <c r="F4" s="67"/>
      <c r="G4" s="67"/>
      <c r="H4" s="67"/>
      <c r="I4" s="13"/>
      <c r="J4" s="13"/>
    </row>
    <row r="5" spans="1:15" x14ac:dyDescent="0.25">
      <c r="A5" s="5" t="s">
        <v>57</v>
      </c>
      <c r="B5" s="13"/>
      <c r="C5" s="13" t="s">
        <v>1</v>
      </c>
      <c r="D5" s="4" t="s">
        <v>2</v>
      </c>
      <c r="E5" s="89" t="s">
        <v>76</v>
      </c>
      <c r="F5" s="13"/>
      <c r="G5" s="6"/>
      <c r="H5" s="13" t="s">
        <v>57</v>
      </c>
      <c r="I5" s="13"/>
      <c r="J5" s="13" t="s">
        <v>1</v>
      </c>
      <c r="K5" t="s">
        <v>2</v>
      </c>
      <c r="L5" t="s">
        <v>78</v>
      </c>
    </row>
    <row r="6" spans="1:15" x14ac:dyDescent="0.25">
      <c r="A6" s="13" t="s">
        <v>3</v>
      </c>
      <c r="B6" s="13"/>
      <c r="C6" s="13" t="s">
        <v>4</v>
      </c>
      <c r="D6" s="120" t="s">
        <v>58</v>
      </c>
      <c r="E6" s="120"/>
      <c r="F6" s="120"/>
      <c r="G6" s="120"/>
      <c r="H6" s="13" t="s">
        <v>3</v>
      </c>
      <c r="I6" s="13"/>
      <c r="J6" s="13" t="s">
        <v>4</v>
      </c>
      <c r="K6" t="s">
        <v>58</v>
      </c>
    </row>
    <row r="7" spans="1:15" ht="15.75" x14ac:dyDescent="0.25">
      <c r="A7" s="1" t="s">
        <v>10</v>
      </c>
      <c r="B7" s="13"/>
      <c r="C7" s="47" t="s">
        <v>11</v>
      </c>
      <c r="D7" s="13" t="s">
        <v>12</v>
      </c>
      <c r="E7" s="13" t="s">
        <v>11</v>
      </c>
      <c r="F7" s="13"/>
      <c r="G7" s="13"/>
      <c r="H7" s="13" t="s">
        <v>10</v>
      </c>
      <c r="I7" s="13"/>
      <c r="J7" s="13" t="s">
        <v>11</v>
      </c>
      <c r="K7" t="s">
        <v>12</v>
      </c>
      <c r="L7" t="s">
        <v>11</v>
      </c>
    </row>
    <row r="8" spans="1:15" x14ac:dyDescent="0.25">
      <c r="A8" s="13" t="s">
        <v>15</v>
      </c>
      <c r="B8" s="13"/>
      <c r="C8" s="9">
        <v>51</v>
      </c>
      <c r="D8" s="91">
        <v>575</v>
      </c>
      <c r="E8" s="48">
        <f>C8*D8</f>
        <v>29325</v>
      </c>
      <c r="F8" s="48"/>
      <c r="G8" s="48"/>
      <c r="H8" s="13" t="s">
        <v>15</v>
      </c>
      <c r="I8" s="13"/>
      <c r="J8" s="13">
        <v>51</v>
      </c>
      <c r="K8">
        <v>752</v>
      </c>
      <c r="L8">
        <v>38352</v>
      </c>
      <c r="N8" s="10">
        <f>D8-K8</f>
        <v>-177</v>
      </c>
    </row>
    <row r="9" spans="1:15" x14ac:dyDescent="0.25">
      <c r="A9" s="13" t="s">
        <v>16</v>
      </c>
      <c r="B9" s="13"/>
      <c r="C9" s="9"/>
      <c r="D9" s="91"/>
      <c r="E9" s="48"/>
      <c r="F9" s="48"/>
      <c r="G9" s="48"/>
      <c r="H9" s="13" t="s">
        <v>16</v>
      </c>
      <c r="I9" s="13"/>
      <c r="J9" s="13"/>
      <c r="N9" s="10">
        <f t="shared" ref="N9:N11" si="0">D9-K9</f>
        <v>0</v>
      </c>
    </row>
    <row r="10" spans="1:15" x14ac:dyDescent="0.25">
      <c r="A10" s="13" t="s">
        <v>17</v>
      </c>
      <c r="B10" s="13"/>
      <c r="C10" s="9">
        <v>160</v>
      </c>
      <c r="D10" s="91">
        <v>3299</v>
      </c>
      <c r="E10" s="48">
        <f t="shared" ref="E10:E22" si="1">C10*D10</f>
        <v>527840</v>
      </c>
      <c r="F10" s="48"/>
      <c r="G10" s="48"/>
      <c r="H10" s="13" t="s">
        <v>17</v>
      </c>
      <c r="I10" s="13"/>
      <c r="J10" s="13">
        <v>131</v>
      </c>
      <c r="K10">
        <v>3286</v>
      </c>
      <c r="L10">
        <v>430466</v>
      </c>
      <c r="N10" s="10">
        <f t="shared" si="0"/>
        <v>13</v>
      </c>
    </row>
    <row r="11" spans="1:15" x14ac:dyDescent="0.25">
      <c r="A11" s="13" t="s">
        <v>18</v>
      </c>
      <c r="B11" s="13"/>
      <c r="C11" s="9">
        <v>45</v>
      </c>
      <c r="D11" s="91">
        <v>708</v>
      </c>
      <c r="E11" s="48">
        <f t="shared" si="1"/>
        <v>31860</v>
      </c>
      <c r="F11" s="48"/>
      <c r="G11" s="48"/>
      <c r="H11" s="13" t="s">
        <v>18</v>
      </c>
      <c r="I11" s="13"/>
      <c r="J11" s="13">
        <v>14</v>
      </c>
      <c r="K11">
        <v>685</v>
      </c>
      <c r="L11">
        <v>9590</v>
      </c>
      <c r="N11" s="10">
        <f t="shared" si="0"/>
        <v>23</v>
      </c>
    </row>
    <row r="12" spans="1:15" x14ac:dyDescent="0.25">
      <c r="A12" s="13" t="s">
        <v>75</v>
      </c>
      <c r="B12" s="13"/>
      <c r="C12" s="9">
        <v>45</v>
      </c>
      <c r="D12" s="91">
        <v>477</v>
      </c>
      <c r="E12" s="48">
        <f t="shared" si="1"/>
        <v>21465</v>
      </c>
      <c r="F12" s="48"/>
      <c r="G12" s="48"/>
      <c r="H12" s="13" t="s">
        <v>19</v>
      </c>
      <c r="I12" s="13"/>
      <c r="J12" s="13"/>
      <c r="O12">
        <v>477</v>
      </c>
    </row>
    <row r="13" spans="1:15" x14ac:dyDescent="0.25">
      <c r="A13" s="13" t="s">
        <v>19</v>
      </c>
      <c r="B13" s="13"/>
      <c r="C13" s="9"/>
      <c r="D13" s="91"/>
      <c r="E13" s="48"/>
      <c r="F13" s="48"/>
      <c r="G13" s="48"/>
      <c r="H13" s="13" t="s">
        <v>20</v>
      </c>
      <c r="I13" s="13"/>
      <c r="J13" s="13">
        <v>40</v>
      </c>
      <c r="K13">
        <v>3456</v>
      </c>
      <c r="L13">
        <v>138240</v>
      </c>
      <c r="N13" s="10">
        <f>D14-K13</f>
        <v>-1380</v>
      </c>
    </row>
    <row r="14" spans="1:15" x14ac:dyDescent="0.25">
      <c r="A14" s="13" t="s">
        <v>20</v>
      </c>
      <c r="B14" s="13"/>
      <c r="C14" s="9">
        <v>40</v>
      </c>
      <c r="D14" s="91">
        <v>2076</v>
      </c>
      <c r="E14" s="48">
        <f t="shared" si="1"/>
        <v>83040</v>
      </c>
      <c r="F14" s="48"/>
      <c r="G14" s="48"/>
      <c r="H14" s="13" t="s">
        <v>18</v>
      </c>
      <c r="I14" s="13"/>
      <c r="J14" s="13">
        <v>7</v>
      </c>
      <c r="K14">
        <v>3073</v>
      </c>
      <c r="L14">
        <v>21511</v>
      </c>
      <c r="N14" s="10">
        <f>D15-K14</f>
        <v>399</v>
      </c>
    </row>
    <row r="15" spans="1:15" x14ac:dyDescent="0.25">
      <c r="A15" s="13" t="s">
        <v>18</v>
      </c>
      <c r="B15" s="13"/>
      <c r="C15" s="9">
        <v>30</v>
      </c>
      <c r="D15" s="91">
        <v>3472</v>
      </c>
      <c r="E15" s="48">
        <f t="shared" si="1"/>
        <v>104160</v>
      </c>
      <c r="F15" s="48"/>
      <c r="G15" s="48"/>
      <c r="H15" s="13" t="s">
        <v>21</v>
      </c>
      <c r="I15" s="13"/>
      <c r="J15" s="13">
        <v>40</v>
      </c>
      <c r="K15">
        <v>18</v>
      </c>
      <c r="L15">
        <v>720</v>
      </c>
      <c r="N15" s="10">
        <f t="shared" ref="N15:N23" si="2">D16-K15</f>
        <v>10</v>
      </c>
    </row>
    <row r="16" spans="1:15" x14ac:dyDescent="0.25">
      <c r="A16" s="13" t="s">
        <v>21</v>
      </c>
      <c r="B16" s="13"/>
      <c r="C16" s="9">
        <v>30</v>
      </c>
      <c r="D16" s="91">
        <v>28</v>
      </c>
      <c r="E16" s="48">
        <f>C16*D16</f>
        <v>840</v>
      </c>
      <c r="F16" s="48"/>
      <c r="G16" s="48"/>
      <c r="H16" s="13" t="s">
        <v>22</v>
      </c>
      <c r="I16" s="13"/>
      <c r="J16" s="13">
        <v>51</v>
      </c>
      <c r="K16">
        <v>385</v>
      </c>
      <c r="L16">
        <v>19635</v>
      </c>
      <c r="N16" s="10">
        <f t="shared" si="2"/>
        <v>-58</v>
      </c>
    </row>
    <row r="17" spans="1:14" x14ac:dyDescent="0.25">
      <c r="A17" s="13" t="s">
        <v>22</v>
      </c>
      <c r="B17" s="13"/>
      <c r="C17" s="9">
        <v>51</v>
      </c>
      <c r="D17" s="91">
        <v>327</v>
      </c>
      <c r="E17" s="48">
        <f t="shared" si="1"/>
        <v>16677</v>
      </c>
      <c r="F17" s="48"/>
      <c r="G17" s="48"/>
      <c r="H17" s="13" t="s">
        <v>23</v>
      </c>
      <c r="I17" s="13"/>
      <c r="J17" s="13"/>
      <c r="N17" s="10">
        <f t="shared" si="2"/>
        <v>0</v>
      </c>
    </row>
    <row r="18" spans="1:14" x14ac:dyDescent="0.25">
      <c r="A18" s="13" t="s">
        <v>23</v>
      </c>
      <c r="B18" s="13"/>
      <c r="C18" s="9"/>
      <c r="D18" s="91"/>
      <c r="E18" s="48"/>
      <c r="F18" s="48"/>
      <c r="G18" s="48"/>
      <c r="H18" s="13" t="s">
        <v>24</v>
      </c>
      <c r="I18" s="13"/>
      <c r="J18" s="13">
        <v>102</v>
      </c>
      <c r="K18">
        <v>268</v>
      </c>
      <c r="L18">
        <v>27336</v>
      </c>
      <c r="N18" s="10">
        <f t="shared" si="2"/>
        <v>-41</v>
      </c>
    </row>
    <row r="19" spans="1:14" x14ac:dyDescent="0.25">
      <c r="A19" s="13" t="s">
        <v>24</v>
      </c>
      <c r="B19" s="13"/>
      <c r="C19" s="9">
        <v>100</v>
      </c>
      <c r="D19" s="91">
        <v>227</v>
      </c>
      <c r="E19" s="48">
        <f t="shared" si="1"/>
        <v>22700</v>
      </c>
      <c r="F19" s="48"/>
      <c r="G19" s="48"/>
      <c r="H19" s="13" t="s">
        <v>25</v>
      </c>
      <c r="I19" s="13"/>
      <c r="J19" s="13">
        <v>102</v>
      </c>
      <c r="K19">
        <v>74</v>
      </c>
      <c r="L19">
        <v>7548</v>
      </c>
      <c r="N19" s="10">
        <f t="shared" si="2"/>
        <v>2</v>
      </c>
    </row>
    <row r="20" spans="1:14" x14ac:dyDescent="0.25">
      <c r="A20" s="13" t="s">
        <v>25</v>
      </c>
      <c r="B20" s="13"/>
      <c r="C20" s="9">
        <v>90</v>
      </c>
      <c r="D20" s="91">
        <v>76</v>
      </c>
      <c r="E20" s="48">
        <f t="shared" si="1"/>
        <v>6840</v>
      </c>
      <c r="F20" s="48"/>
      <c r="G20" s="48"/>
      <c r="H20" s="13" t="s">
        <v>26</v>
      </c>
      <c r="I20" s="13"/>
      <c r="J20" s="13">
        <v>59</v>
      </c>
      <c r="K20">
        <v>98</v>
      </c>
      <c r="L20">
        <v>5782</v>
      </c>
      <c r="N20" s="10">
        <f t="shared" si="2"/>
        <v>-24</v>
      </c>
    </row>
    <row r="21" spans="1:14" x14ac:dyDescent="0.25">
      <c r="A21" s="13" t="s">
        <v>26</v>
      </c>
      <c r="B21" s="13"/>
      <c r="C21" s="9">
        <v>60</v>
      </c>
      <c r="D21" s="91">
        <v>74</v>
      </c>
      <c r="E21" s="48">
        <f t="shared" si="1"/>
        <v>4440</v>
      </c>
      <c r="F21" s="48"/>
      <c r="G21" s="48"/>
      <c r="H21" s="13" t="s">
        <v>27</v>
      </c>
      <c r="I21" s="13"/>
      <c r="J21" s="13">
        <v>115</v>
      </c>
      <c r="K21">
        <v>569</v>
      </c>
      <c r="L21">
        <v>65435</v>
      </c>
      <c r="N21" s="10">
        <f>D22-K21</f>
        <v>-50</v>
      </c>
    </row>
    <row r="22" spans="1:14" x14ac:dyDescent="0.25">
      <c r="A22" s="13" t="s">
        <v>27</v>
      </c>
      <c r="B22" s="13"/>
      <c r="C22" s="9">
        <v>115</v>
      </c>
      <c r="D22" s="91">
        <v>519</v>
      </c>
      <c r="E22" s="48">
        <f t="shared" si="1"/>
        <v>59685</v>
      </c>
      <c r="F22" s="48"/>
      <c r="G22" s="48"/>
      <c r="H22" s="13" t="s">
        <v>28</v>
      </c>
      <c r="I22" s="13"/>
      <c r="J22" s="13"/>
      <c r="N22" s="10">
        <f t="shared" si="2"/>
        <v>0</v>
      </c>
    </row>
    <row r="23" spans="1:14" x14ac:dyDescent="0.25">
      <c r="A23" s="13" t="s">
        <v>28</v>
      </c>
      <c r="B23" s="13"/>
      <c r="C23" s="68"/>
      <c r="D23" s="75"/>
      <c r="E23" s="4"/>
      <c r="F23" s="12"/>
      <c r="G23" s="48"/>
      <c r="H23" s="13" t="s">
        <v>29</v>
      </c>
      <c r="I23" s="13"/>
      <c r="J23" s="13">
        <v>51</v>
      </c>
      <c r="K23">
        <v>227</v>
      </c>
      <c r="L23">
        <v>11577</v>
      </c>
      <c r="N23" s="10">
        <f t="shared" si="2"/>
        <v>-43</v>
      </c>
    </row>
    <row r="24" spans="1:14" x14ac:dyDescent="0.25">
      <c r="A24" s="13" t="s">
        <v>29</v>
      </c>
      <c r="B24" s="13"/>
      <c r="C24" s="9">
        <v>51</v>
      </c>
      <c r="D24" s="91">
        <v>184</v>
      </c>
      <c r="E24" s="48">
        <f>C24*D24</f>
        <v>9384</v>
      </c>
      <c r="F24" s="13"/>
      <c r="G24" s="48"/>
      <c r="H24" s="13" t="s">
        <v>30</v>
      </c>
      <c r="I24" s="13"/>
      <c r="J24" s="13">
        <v>93</v>
      </c>
      <c r="K24">
        <v>151</v>
      </c>
      <c r="L24">
        <v>14043</v>
      </c>
      <c r="N24" s="10">
        <f>D26-K24</f>
        <v>-17</v>
      </c>
    </row>
    <row r="25" spans="1:14" x14ac:dyDescent="0.25">
      <c r="A25" s="13" t="s">
        <v>63</v>
      </c>
      <c r="B25" s="13"/>
      <c r="C25" s="9">
        <v>123</v>
      </c>
      <c r="D25" s="91">
        <v>0</v>
      </c>
      <c r="E25" s="48">
        <f>C25*D25</f>
        <v>0</v>
      </c>
      <c r="F25" s="13"/>
      <c r="G25" s="48"/>
      <c r="H25" s="13" t="s">
        <v>31</v>
      </c>
      <c r="I25" s="13"/>
      <c r="J25" s="13" t="s">
        <v>59</v>
      </c>
      <c r="N25" s="10">
        <f t="shared" ref="N25:N28" si="3">D27-K25</f>
        <v>0</v>
      </c>
    </row>
    <row r="26" spans="1:14" x14ac:dyDescent="0.25">
      <c r="A26" s="13" t="s">
        <v>30</v>
      </c>
      <c r="B26" s="13"/>
      <c r="C26" s="9">
        <v>100</v>
      </c>
      <c r="D26" s="91">
        <v>134</v>
      </c>
      <c r="E26" s="48">
        <f t="shared" ref="E26:E29" si="4">C26*D26</f>
        <v>13400</v>
      </c>
      <c r="F26" s="69"/>
      <c r="G26" s="16"/>
      <c r="H26" s="13" t="s">
        <v>32</v>
      </c>
      <c r="I26" s="13"/>
      <c r="J26" s="13">
        <v>157</v>
      </c>
      <c r="K26">
        <v>493</v>
      </c>
      <c r="L26">
        <v>77401</v>
      </c>
      <c r="N26" s="10">
        <f t="shared" si="3"/>
        <v>-34</v>
      </c>
    </row>
    <row r="27" spans="1:14" x14ac:dyDescent="0.25">
      <c r="A27" s="13" t="s">
        <v>31</v>
      </c>
      <c r="B27" s="13"/>
      <c r="C27" s="9" t="s">
        <v>59</v>
      </c>
      <c r="D27" s="91"/>
      <c r="E27" s="48"/>
      <c r="F27" s="12"/>
      <c r="G27" s="12"/>
      <c r="H27" s="13" t="s">
        <v>33</v>
      </c>
      <c r="I27" s="13"/>
      <c r="J27" s="13">
        <v>329</v>
      </c>
      <c r="K27">
        <v>191</v>
      </c>
      <c r="L27">
        <v>62839</v>
      </c>
      <c r="N27" s="10">
        <f t="shared" si="3"/>
        <v>-24</v>
      </c>
    </row>
    <row r="28" spans="1:14" x14ac:dyDescent="0.25">
      <c r="A28" s="13" t="s">
        <v>32</v>
      </c>
      <c r="B28" s="13"/>
      <c r="C28" s="9">
        <v>180</v>
      </c>
      <c r="D28" s="91">
        <v>459</v>
      </c>
      <c r="E28" s="48">
        <f t="shared" si="4"/>
        <v>82620</v>
      </c>
      <c r="F28" s="27"/>
      <c r="G28" s="12"/>
      <c r="H28" s="104" t="s">
        <v>34</v>
      </c>
      <c r="I28" s="48"/>
      <c r="J28" s="13"/>
      <c r="K28">
        <v>13726</v>
      </c>
      <c r="L28">
        <v>930475</v>
      </c>
      <c r="N28" s="10">
        <f t="shared" si="3"/>
        <v>-924</v>
      </c>
    </row>
    <row r="29" spans="1:14" x14ac:dyDescent="0.25">
      <c r="A29" s="13" t="s">
        <v>33</v>
      </c>
      <c r="B29" s="13"/>
      <c r="C29" s="9">
        <v>250</v>
      </c>
      <c r="D29" s="91">
        <v>167</v>
      </c>
      <c r="E29" s="48">
        <f t="shared" si="4"/>
        <v>41750</v>
      </c>
      <c r="F29" s="13"/>
      <c r="G29" s="104"/>
      <c r="H29" s="13" t="s">
        <v>35</v>
      </c>
      <c r="I29" s="13"/>
      <c r="J29" s="13"/>
      <c r="L29">
        <v>67.789232114235759</v>
      </c>
    </row>
    <row r="30" spans="1:14" x14ac:dyDescent="0.25">
      <c r="A30" s="4" t="s">
        <v>34</v>
      </c>
      <c r="B30" s="13"/>
      <c r="C30" s="25"/>
      <c r="D30" s="12">
        <f>SUM(D8:D29)</f>
        <v>12802</v>
      </c>
      <c r="E30" s="12">
        <f>SUM(E8:E29)</f>
        <v>1056026</v>
      </c>
      <c r="F30" s="13"/>
      <c r="G30" s="104"/>
      <c r="H30" s="13" t="s">
        <v>36</v>
      </c>
      <c r="I30" s="48"/>
      <c r="J30" s="13"/>
      <c r="L30">
        <v>1047143.5800000005</v>
      </c>
    </row>
    <row r="31" spans="1:14" x14ac:dyDescent="0.25">
      <c r="A31" s="13" t="s">
        <v>35</v>
      </c>
      <c r="B31" s="13"/>
      <c r="C31" s="4"/>
      <c r="D31" s="48"/>
      <c r="E31" s="18">
        <f>SUM(E30/D30)</f>
        <v>82.489142321512261</v>
      </c>
      <c r="F31" s="104"/>
      <c r="G31" s="104"/>
      <c r="H31" s="48" t="s">
        <v>37</v>
      </c>
      <c r="I31" s="48"/>
      <c r="J31" s="13"/>
      <c r="L31">
        <v>1</v>
      </c>
    </row>
    <row r="32" spans="1:14" x14ac:dyDescent="0.25">
      <c r="A32" s="4" t="s">
        <v>36</v>
      </c>
      <c r="B32" s="13"/>
      <c r="C32" s="74"/>
      <c r="D32" s="13"/>
      <c r="E32" s="98">
        <v>4617651.4999999981</v>
      </c>
      <c r="F32" s="48"/>
      <c r="G32" s="108"/>
      <c r="H32" s="104" t="s">
        <v>38</v>
      </c>
      <c r="I32" s="104"/>
      <c r="J32" s="13"/>
      <c r="L32">
        <v>76.289055806498652</v>
      </c>
    </row>
    <row r="33" spans="1:14" hidden="1" x14ac:dyDescent="0.25">
      <c r="A33" s="13" t="s">
        <v>37</v>
      </c>
      <c r="B33" s="13"/>
      <c r="C33" s="74"/>
      <c r="D33" s="13"/>
      <c r="E33" s="15">
        <f>SUM(E31/E31)</f>
        <v>1</v>
      </c>
      <c r="F33" s="48"/>
      <c r="G33" s="48"/>
      <c r="H33" s="13" t="s">
        <v>39</v>
      </c>
      <c r="I33" s="13"/>
      <c r="J33" s="13"/>
      <c r="L33">
        <v>1047143.5800000005</v>
      </c>
    </row>
    <row r="34" spans="1:14" x14ac:dyDescent="0.25">
      <c r="A34" s="13" t="s">
        <v>38</v>
      </c>
      <c r="B34" s="13"/>
      <c r="C34" s="47"/>
      <c r="D34" s="13"/>
      <c r="E34" s="18">
        <f>SUM(E32/D30)</f>
        <v>360.69766442743304</v>
      </c>
      <c r="F34" s="12"/>
      <c r="G34" s="12"/>
      <c r="H34" s="104" t="s">
        <v>40</v>
      </c>
      <c r="I34" s="48"/>
      <c r="J34" s="13"/>
      <c r="L34">
        <v>1047143.5800000005</v>
      </c>
    </row>
    <row r="35" spans="1:14" hidden="1" x14ac:dyDescent="0.25">
      <c r="A35" s="4" t="s">
        <v>39</v>
      </c>
      <c r="B35" s="4"/>
      <c r="C35" s="47"/>
      <c r="D35" s="48"/>
      <c r="E35" s="57">
        <f>SUM(E34*D30)</f>
        <v>4617651.4999999981</v>
      </c>
      <c r="F35" s="13"/>
      <c r="G35" s="48"/>
      <c r="H35" s="13"/>
      <c r="I35" s="13"/>
      <c r="J35" s="13"/>
    </row>
    <row r="36" spans="1:14" x14ac:dyDescent="0.25">
      <c r="A36" s="5" t="s">
        <v>40</v>
      </c>
      <c r="B36" s="5"/>
      <c r="C36" s="47"/>
      <c r="D36" s="69"/>
      <c r="E36" s="12">
        <f>SUM(D30*E33*E34)</f>
        <v>4617651.4999999981</v>
      </c>
      <c r="F36" s="69"/>
      <c r="G36" s="16"/>
      <c r="H36" s="13"/>
      <c r="I36" s="13"/>
      <c r="J36" s="13"/>
    </row>
    <row r="37" spans="1:14" x14ac:dyDescent="0.25">
      <c r="A37" s="13"/>
      <c r="B37" s="13"/>
      <c r="C37" s="47"/>
      <c r="D37" s="48"/>
      <c r="E37" s="48"/>
      <c r="F37" s="48"/>
      <c r="G37" s="12"/>
      <c r="H37" s="13"/>
      <c r="I37" s="13"/>
      <c r="J37" s="13"/>
    </row>
    <row r="38" spans="1:14" x14ac:dyDescent="0.25">
      <c r="A38" s="13"/>
      <c r="B38" s="13"/>
      <c r="C38" s="47"/>
      <c r="D38" s="12"/>
      <c r="E38" s="12"/>
      <c r="F38" s="12"/>
      <c r="G38" s="12"/>
      <c r="H38" s="13" t="s">
        <v>41</v>
      </c>
      <c r="I38" s="13"/>
      <c r="J38" s="13"/>
    </row>
    <row r="39" spans="1:14" x14ac:dyDescent="0.25">
      <c r="A39" s="24"/>
      <c r="B39" s="52"/>
      <c r="C39" s="13"/>
      <c r="D39" s="13"/>
      <c r="E39" s="74"/>
      <c r="F39" s="48"/>
      <c r="G39" s="48"/>
      <c r="H39" s="13" t="s">
        <v>42</v>
      </c>
      <c r="I39" s="13"/>
      <c r="J39" s="13">
        <v>80</v>
      </c>
      <c r="K39">
        <v>2726</v>
      </c>
      <c r="L39">
        <v>218080</v>
      </c>
      <c r="N39" s="10">
        <f>D41-K39</f>
        <v>-727</v>
      </c>
    </row>
    <row r="40" spans="1:14" ht="15.75" x14ac:dyDescent="0.25">
      <c r="A40" s="1" t="s">
        <v>41</v>
      </c>
      <c r="B40" s="13"/>
      <c r="C40" s="13"/>
      <c r="D40" s="13"/>
      <c r="E40" s="74"/>
      <c r="F40" s="12"/>
      <c r="G40" s="12"/>
      <c r="H40" s="13" t="s">
        <v>43</v>
      </c>
      <c r="I40" s="13"/>
      <c r="J40" s="13">
        <v>50</v>
      </c>
      <c r="K40">
        <v>630</v>
      </c>
      <c r="L40">
        <v>31500</v>
      </c>
      <c r="N40" s="10">
        <f t="shared" ref="N40:N41" si="5">D42-K40</f>
        <v>147</v>
      </c>
    </row>
    <row r="41" spans="1:14" x14ac:dyDescent="0.25">
      <c r="A41" s="13" t="s">
        <v>42</v>
      </c>
      <c r="B41" s="13"/>
      <c r="C41" s="9">
        <v>75</v>
      </c>
      <c r="D41" s="114">
        <v>1999</v>
      </c>
      <c r="E41" s="94">
        <f t="shared" ref="E41:E42" si="6">C41*D41</f>
        <v>149925</v>
      </c>
      <c r="F41" s="13"/>
      <c r="G41" s="48"/>
      <c r="H41" s="13" t="s">
        <v>44</v>
      </c>
      <c r="I41" s="13"/>
      <c r="J41" s="13"/>
      <c r="K41">
        <v>3356</v>
      </c>
      <c r="L41">
        <v>249580</v>
      </c>
      <c r="N41" s="10">
        <f t="shared" si="5"/>
        <v>-580</v>
      </c>
    </row>
    <row r="42" spans="1:14" x14ac:dyDescent="0.25">
      <c r="A42" s="13" t="s">
        <v>43</v>
      </c>
      <c r="B42" s="13"/>
      <c r="C42" s="9">
        <v>45</v>
      </c>
      <c r="D42" s="114">
        <v>777</v>
      </c>
      <c r="E42" s="94">
        <f t="shared" si="6"/>
        <v>34965</v>
      </c>
      <c r="F42" s="17"/>
      <c r="G42" s="70"/>
      <c r="H42" s="13" t="s">
        <v>35</v>
      </c>
      <c r="I42" s="13"/>
      <c r="J42" s="13"/>
      <c r="L42">
        <v>74.36829558998808</v>
      </c>
    </row>
    <row r="43" spans="1:14" x14ac:dyDescent="0.25">
      <c r="A43" s="4" t="s">
        <v>44</v>
      </c>
      <c r="B43" s="13"/>
      <c r="C43" s="74"/>
      <c r="D43" s="48">
        <f>SUM(D41:D42)</f>
        <v>2776</v>
      </c>
      <c r="E43" s="94">
        <f>SUM(E41:E42)</f>
        <v>184890</v>
      </c>
      <c r="F43" s="70"/>
      <c r="G43" s="12"/>
      <c r="H43" s="104" t="s">
        <v>36</v>
      </c>
      <c r="I43" s="13"/>
      <c r="J43" s="13"/>
      <c r="L43">
        <v>151191.29000000004</v>
      </c>
    </row>
    <row r="44" spans="1:14" x14ac:dyDescent="0.25">
      <c r="A44" s="13" t="s">
        <v>35</v>
      </c>
      <c r="B44" s="13"/>
      <c r="C44" s="74"/>
      <c r="D44" s="12"/>
      <c r="E44" s="11">
        <f>SUM(E43/D43)</f>
        <v>66.603025936599423</v>
      </c>
      <c r="F44" s="12"/>
      <c r="G44" s="12"/>
      <c r="H44" s="104" t="s">
        <v>37</v>
      </c>
      <c r="I44" s="13"/>
      <c r="J44" s="13"/>
      <c r="L44">
        <v>1</v>
      </c>
    </row>
    <row r="45" spans="1:14" x14ac:dyDescent="0.25">
      <c r="A45" s="4" t="s">
        <v>36</v>
      </c>
      <c r="B45" s="13"/>
      <c r="C45" s="74"/>
      <c r="D45" s="12"/>
      <c r="E45" s="97">
        <v>728423.65000000014</v>
      </c>
      <c r="F45" s="104"/>
      <c r="G45" s="104"/>
      <c r="H45" s="104" t="s">
        <v>38</v>
      </c>
      <c r="I45" s="104"/>
      <c r="J45" s="13"/>
      <c r="L45">
        <v>45.051039928486304</v>
      </c>
    </row>
    <row r="46" spans="1:14" hidden="1" x14ac:dyDescent="0.25">
      <c r="A46" s="13" t="s">
        <v>37</v>
      </c>
      <c r="B46" s="13"/>
      <c r="C46" s="74"/>
      <c r="D46" s="48"/>
      <c r="E46" s="93">
        <f>SUM(E44/E44)</f>
        <v>1</v>
      </c>
      <c r="F46" s="13"/>
      <c r="G46" s="13"/>
      <c r="H46" s="13" t="s">
        <v>39</v>
      </c>
      <c r="I46" s="13"/>
      <c r="J46" s="13"/>
      <c r="L46">
        <v>151191.29000000004</v>
      </c>
    </row>
    <row r="47" spans="1:14" x14ac:dyDescent="0.25">
      <c r="A47" s="13" t="s">
        <v>38</v>
      </c>
      <c r="B47" s="13"/>
      <c r="C47" s="74"/>
      <c r="D47" s="48"/>
      <c r="E47" s="11">
        <f>SUM(E45/D43)</f>
        <v>262.40045028818452</v>
      </c>
      <c r="F47" s="104"/>
      <c r="G47" s="104"/>
      <c r="H47" s="104" t="s">
        <v>40</v>
      </c>
      <c r="I47" s="13"/>
      <c r="J47" s="13"/>
      <c r="L47">
        <v>151191.29000000004</v>
      </c>
    </row>
    <row r="48" spans="1:14" hidden="1" x14ac:dyDescent="0.25">
      <c r="A48" s="3" t="s">
        <v>39</v>
      </c>
      <c r="B48" s="3"/>
      <c r="C48" s="3"/>
      <c r="D48" s="3"/>
      <c r="E48" s="71">
        <f>SUM(D43*E47)</f>
        <v>728423.65000000026</v>
      </c>
      <c r="F48" s="48"/>
      <c r="G48" s="48"/>
      <c r="H48" s="13"/>
      <c r="I48" s="13"/>
      <c r="J48" s="13"/>
    </row>
    <row r="49" spans="1:14" x14ac:dyDescent="0.25">
      <c r="A49" s="5" t="s">
        <v>40</v>
      </c>
      <c r="B49" s="5"/>
      <c r="C49" s="13"/>
      <c r="D49" s="13"/>
      <c r="E49" s="14">
        <f>SUM(D43*E46*E47)</f>
        <v>728423.65000000026</v>
      </c>
      <c r="F49" s="48"/>
      <c r="G49" s="48"/>
      <c r="H49" s="13"/>
      <c r="I49" s="13"/>
      <c r="J49" s="13"/>
    </row>
    <row r="50" spans="1:14" x14ac:dyDescent="0.25">
      <c r="A50" s="25"/>
      <c r="B50" s="4"/>
      <c r="C50" s="13"/>
      <c r="D50" s="13"/>
      <c r="E50" s="74"/>
      <c r="F50" s="48"/>
      <c r="G50" s="48"/>
      <c r="H50" s="13" t="s">
        <v>45</v>
      </c>
      <c r="I50" s="13"/>
      <c r="J50" s="13"/>
    </row>
    <row r="51" spans="1:14" x14ac:dyDescent="0.25">
      <c r="A51" s="25"/>
      <c r="B51" s="4"/>
      <c r="C51" s="13"/>
      <c r="D51" s="13"/>
      <c r="E51" s="74"/>
      <c r="F51" s="48"/>
      <c r="G51" s="48"/>
      <c r="H51" s="13" t="s">
        <v>46</v>
      </c>
      <c r="I51" s="13"/>
      <c r="J51" s="13">
        <v>185</v>
      </c>
      <c r="K51">
        <v>3154</v>
      </c>
      <c r="L51">
        <v>583490</v>
      </c>
      <c r="N51" s="10">
        <f>D53-K51</f>
        <v>138</v>
      </c>
    </row>
    <row r="52" spans="1:14" ht="15.75" x14ac:dyDescent="0.25">
      <c r="A52" s="1" t="s">
        <v>45</v>
      </c>
      <c r="B52" s="13"/>
      <c r="C52" s="13"/>
      <c r="D52" s="13"/>
      <c r="E52" s="74"/>
      <c r="F52" s="48"/>
      <c r="G52" s="48"/>
      <c r="H52" s="13" t="s">
        <v>47</v>
      </c>
      <c r="I52" s="13"/>
      <c r="J52" s="13">
        <v>145</v>
      </c>
      <c r="K52">
        <v>1961</v>
      </c>
      <c r="L52">
        <v>284345</v>
      </c>
      <c r="N52" s="10">
        <f t="shared" ref="N52:N54" si="7">D54-K52</f>
        <v>-423</v>
      </c>
    </row>
    <row r="53" spans="1:14" x14ac:dyDescent="0.25">
      <c r="A53" s="13" t="s">
        <v>46</v>
      </c>
      <c r="B53" s="13"/>
      <c r="C53" s="9">
        <v>185</v>
      </c>
      <c r="D53" s="91">
        <v>3292</v>
      </c>
      <c r="E53" s="94">
        <f t="shared" ref="E53:E55" si="8">C53*D53</f>
        <v>609020</v>
      </c>
      <c r="F53" s="12"/>
      <c r="G53" s="12"/>
      <c r="H53" s="13" t="s">
        <v>48</v>
      </c>
      <c r="I53" s="13"/>
      <c r="J53" s="13">
        <v>82</v>
      </c>
      <c r="L53">
        <v>0</v>
      </c>
      <c r="N53" s="10">
        <f t="shared" si="7"/>
        <v>0</v>
      </c>
    </row>
    <row r="54" spans="1:14" x14ac:dyDescent="0.25">
      <c r="A54" s="13" t="s">
        <v>47</v>
      </c>
      <c r="B54" s="13"/>
      <c r="C54" s="9">
        <v>145</v>
      </c>
      <c r="D54" s="91">
        <v>1538</v>
      </c>
      <c r="E54" s="94">
        <f t="shared" si="8"/>
        <v>223010</v>
      </c>
      <c r="F54" s="13"/>
      <c r="G54" s="48"/>
      <c r="H54" s="13" t="s">
        <v>49</v>
      </c>
      <c r="I54" s="13"/>
      <c r="K54">
        <v>5115</v>
      </c>
      <c r="L54" s="101">
        <v>867835</v>
      </c>
      <c r="N54" s="10">
        <f t="shared" si="7"/>
        <v>-285</v>
      </c>
    </row>
    <row r="55" spans="1:14" x14ac:dyDescent="0.25">
      <c r="A55" s="13" t="s">
        <v>48</v>
      </c>
      <c r="B55" s="13"/>
      <c r="C55" s="9">
        <v>84</v>
      </c>
      <c r="D55" s="91"/>
      <c r="E55" s="94">
        <f t="shared" si="8"/>
        <v>0</v>
      </c>
      <c r="F55" s="13"/>
      <c r="G55" s="105"/>
      <c r="H55" s="13" t="s">
        <v>35</v>
      </c>
      <c r="I55" s="13"/>
      <c r="J55" s="101"/>
      <c r="L55">
        <v>169.66471163245356</v>
      </c>
    </row>
    <row r="56" spans="1:14" x14ac:dyDescent="0.25">
      <c r="A56" s="4" t="s">
        <v>49</v>
      </c>
      <c r="B56" s="13"/>
      <c r="C56" s="13"/>
      <c r="D56" s="48">
        <f>SUM(D53:D55)</f>
        <v>4830</v>
      </c>
      <c r="E56" s="48">
        <f>SUM(E53:E55)</f>
        <v>832030</v>
      </c>
      <c r="F56" s="104"/>
      <c r="G56" s="104"/>
      <c r="H56" s="104" t="s">
        <v>36</v>
      </c>
      <c r="I56" s="13"/>
      <c r="J56" s="104"/>
      <c r="L56" s="101">
        <v>864243.41999999993</v>
      </c>
    </row>
    <row r="57" spans="1:14" x14ac:dyDescent="0.25">
      <c r="A57" s="13" t="s">
        <v>35</v>
      </c>
      <c r="B57" s="13"/>
      <c r="C57" s="13"/>
      <c r="D57" s="48"/>
      <c r="E57" s="18">
        <f>SUM(E56/D56)</f>
        <v>172.26293995859214</v>
      </c>
      <c r="F57" s="104"/>
      <c r="G57" s="104"/>
      <c r="H57" s="104" t="s">
        <v>37</v>
      </c>
      <c r="I57" s="13"/>
      <c r="J57" s="104"/>
      <c r="L57">
        <v>1</v>
      </c>
    </row>
    <row r="58" spans="1:14" x14ac:dyDescent="0.25">
      <c r="A58" s="4" t="s">
        <v>36</v>
      </c>
      <c r="B58" s="13"/>
      <c r="C58" s="47"/>
      <c r="D58" s="48"/>
      <c r="E58" s="98">
        <v>3659353.8599999994</v>
      </c>
      <c r="F58" s="104"/>
      <c r="G58" s="104"/>
      <c r="H58" s="48" t="s">
        <v>38</v>
      </c>
      <c r="I58" s="104"/>
      <c r="J58" s="104"/>
      <c r="L58">
        <v>168.96254545454545</v>
      </c>
    </row>
    <row r="59" spans="1:14" hidden="1" x14ac:dyDescent="0.25">
      <c r="A59" s="13" t="s">
        <v>37</v>
      </c>
      <c r="B59" s="13"/>
      <c r="C59" s="47"/>
      <c r="D59" s="48"/>
      <c r="E59" s="15">
        <f>SUM(E57/E57)</f>
        <v>1</v>
      </c>
      <c r="F59" s="13"/>
      <c r="G59" s="13"/>
      <c r="H59" s="13" t="s">
        <v>39</v>
      </c>
      <c r="I59" s="13"/>
      <c r="J59" s="13"/>
      <c r="L59">
        <v>864243.41999999993</v>
      </c>
    </row>
    <row r="60" spans="1:14" ht="15.75" x14ac:dyDescent="0.25">
      <c r="A60" s="13" t="s">
        <v>38</v>
      </c>
      <c r="B60" s="20"/>
      <c r="C60" s="43"/>
      <c r="D60" s="44"/>
      <c r="E60" s="18">
        <f>SUM(E58/D56)</f>
        <v>757.63019875776388</v>
      </c>
      <c r="F60" s="104"/>
      <c r="G60" s="48"/>
      <c r="H60" s="15" t="s">
        <v>40</v>
      </c>
      <c r="I60" s="13"/>
      <c r="J60" s="13"/>
      <c r="L60" s="101">
        <v>864243.41999999993</v>
      </c>
    </row>
    <row r="61" spans="1:14" hidden="1" x14ac:dyDescent="0.25">
      <c r="A61" s="72" t="s">
        <v>39</v>
      </c>
      <c r="B61" s="72"/>
      <c r="C61" s="46"/>
      <c r="D61" s="2"/>
      <c r="E61" s="2">
        <f>SUM(D56*E60)</f>
        <v>3659353.8599999994</v>
      </c>
      <c r="F61" s="13"/>
      <c r="G61" s="13"/>
      <c r="H61" s="13"/>
      <c r="I61" s="13"/>
      <c r="J61" s="13"/>
    </row>
    <row r="62" spans="1:14" x14ac:dyDescent="0.25">
      <c r="A62" s="5" t="s">
        <v>40</v>
      </c>
      <c r="B62" s="5"/>
      <c r="C62" s="47"/>
      <c r="D62" s="48"/>
      <c r="E62" s="12">
        <f>SUM(D56*E59*E60)</f>
        <v>3659353.8599999994</v>
      </c>
      <c r="F62" s="15"/>
      <c r="G62" s="48"/>
      <c r="H62" s="13"/>
      <c r="I62" s="13"/>
      <c r="J62" s="104"/>
    </row>
    <row r="63" spans="1:14" ht="15.75" x14ac:dyDescent="0.25">
      <c r="A63" s="35"/>
      <c r="B63" s="13"/>
      <c r="C63" s="43"/>
      <c r="D63" s="44"/>
      <c r="E63" s="44"/>
      <c r="F63" s="15"/>
      <c r="G63" s="13"/>
      <c r="H63" s="13"/>
      <c r="I63" s="13"/>
      <c r="J63" s="13"/>
    </row>
    <row r="64" spans="1:14" ht="15.75" x14ac:dyDescent="0.25">
      <c r="A64" s="1"/>
      <c r="B64" s="36"/>
      <c r="C64" s="13"/>
      <c r="D64" s="13"/>
      <c r="E64" s="13"/>
      <c r="F64" s="13"/>
      <c r="G64" s="13"/>
      <c r="H64" s="13" t="s">
        <v>79</v>
      </c>
      <c r="I64" s="13"/>
      <c r="J64" s="13"/>
    </row>
    <row r="65" spans="1:12" x14ac:dyDescent="0.25">
      <c r="A65" s="25"/>
      <c r="B65" s="4"/>
      <c r="C65" s="13"/>
      <c r="D65" s="13"/>
      <c r="E65" s="13"/>
      <c r="F65" s="13"/>
      <c r="G65" s="13"/>
      <c r="H65" s="13" t="s">
        <v>80</v>
      </c>
      <c r="I65" s="13"/>
      <c r="J65" s="104"/>
    </row>
    <row r="66" spans="1:12" ht="18.75" x14ac:dyDescent="0.3">
      <c r="A66" s="37" t="s">
        <v>60</v>
      </c>
      <c r="B66" s="13"/>
      <c r="C66" s="13"/>
      <c r="D66" s="13"/>
      <c r="E66" s="13"/>
      <c r="F66" s="13"/>
      <c r="G66" s="13"/>
      <c r="H66" s="13" t="s">
        <v>51</v>
      </c>
      <c r="I66" s="13"/>
      <c r="J66" s="13"/>
      <c r="L66">
        <v>2062578.2900000005</v>
      </c>
    </row>
    <row r="67" spans="1:12" ht="15.75" x14ac:dyDescent="0.25">
      <c r="A67" s="1" t="s">
        <v>69</v>
      </c>
      <c r="B67" s="13"/>
      <c r="C67" s="13"/>
      <c r="D67" s="13"/>
      <c r="E67" s="13"/>
      <c r="F67" s="13"/>
      <c r="G67" s="16">
        <f>SUM(E58+E45+E32)</f>
        <v>9005429.0099999979</v>
      </c>
      <c r="H67" s="13" t="s">
        <v>52</v>
      </c>
      <c r="I67" s="13"/>
      <c r="J67" s="13"/>
      <c r="L67">
        <v>2062578.2900000005</v>
      </c>
    </row>
    <row r="68" spans="1:12" hidden="1" x14ac:dyDescent="0.25">
      <c r="A68" s="72" t="s">
        <v>51</v>
      </c>
      <c r="B68" s="72"/>
      <c r="C68" s="55"/>
      <c r="D68" s="55"/>
      <c r="E68" s="57">
        <f>SUM(E61+E48+E35)</f>
        <v>9005429.0099999979</v>
      </c>
      <c r="F68" s="13"/>
      <c r="G68" s="13"/>
      <c r="H68" s="13" t="s">
        <v>66</v>
      </c>
      <c r="I68" s="13"/>
      <c r="J68" s="13"/>
      <c r="L68">
        <v>2060430</v>
      </c>
    </row>
    <row r="69" spans="1:12" x14ac:dyDescent="0.25">
      <c r="A69" s="5" t="s">
        <v>52</v>
      </c>
      <c r="B69" s="5"/>
      <c r="C69" s="4"/>
      <c r="D69" s="4"/>
      <c r="E69" s="18">
        <f>SUM(E62+E49+E36)</f>
        <v>9005429.0099999979</v>
      </c>
      <c r="F69" s="13"/>
      <c r="G69" s="13"/>
      <c r="H69" s="13" t="s">
        <v>53</v>
      </c>
      <c r="I69" s="13"/>
      <c r="J69" s="13"/>
      <c r="L69">
        <v>2148.2900000005029</v>
      </c>
    </row>
    <row r="70" spans="1:12" x14ac:dyDescent="0.25">
      <c r="A70" s="4" t="s">
        <v>73</v>
      </c>
      <c r="B70" s="4"/>
      <c r="C70" s="13"/>
      <c r="D70" s="13"/>
      <c r="E70" s="18">
        <v>8241720</v>
      </c>
      <c r="F70" s="13"/>
      <c r="G70" s="13"/>
      <c r="H70" s="13" t="s">
        <v>54</v>
      </c>
      <c r="I70" s="13"/>
      <c r="J70" s="13"/>
      <c r="L70">
        <v>2148.2900000005029</v>
      </c>
    </row>
    <row r="71" spans="1:12" hidden="1" x14ac:dyDescent="0.25">
      <c r="A71" s="19" t="s">
        <v>53</v>
      </c>
      <c r="B71" s="19"/>
      <c r="C71" s="13"/>
      <c r="D71" s="13"/>
      <c r="E71" s="18">
        <f>SUM(E68-E70)</f>
        <v>763709.00999999791</v>
      </c>
      <c r="F71" s="13"/>
      <c r="G71" s="13"/>
      <c r="H71" s="13"/>
      <c r="I71" s="13"/>
      <c r="J71" s="13"/>
    </row>
    <row r="72" spans="1:12" x14ac:dyDescent="0.25">
      <c r="A72" s="4" t="s">
        <v>54</v>
      </c>
      <c r="B72" s="4"/>
      <c r="C72" s="13"/>
      <c r="D72" s="13"/>
      <c r="E72" s="18">
        <f>SUM(E69-E70)</f>
        <v>763709.00999999791</v>
      </c>
      <c r="F72" s="13"/>
      <c r="G72" s="13"/>
      <c r="H72" s="13"/>
      <c r="I72" s="13"/>
      <c r="J72" s="13"/>
    </row>
    <row r="73" spans="1:12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2" x14ac:dyDescent="0.25">
      <c r="A74" s="13"/>
      <c r="B74" s="13"/>
      <c r="C74" s="13"/>
      <c r="D74" s="13"/>
      <c r="E74" s="73"/>
      <c r="F74" s="13"/>
      <c r="G74" s="13"/>
      <c r="H74" s="13"/>
      <c r="I74" s="13"/>
      <c r="J74" s="13"/>
    </row>
  </sheetData>
  <sheetProtection selectLockedCells="1"/>
  <mergeCells count="2">
    <mergeCell ref="D6:E6"/>
    <mergeCell ref="F6:G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J18" sqref="J18"/>
    </sheetView>
  </sheetViews>
  <sheetFormatPr defaultRowHeight="15" x14ac:dyDescent="0.25"/>
  <cols>
    <col min="6" max="6" width="10.28515625" customWidth="1"/>
  </cols>
  <sheetData>
    <row r="1" spans="1:7" x14ac:dyDescent="0.25">
      <c r="A1" t="s">
        <v>83</v>
      </c>
    </row>
    <row r="2" spans="1:7" x14ac:dyDescent="0.25">
      <c r="D2" t="s">
        <v>84</v>
      </c>
      <c r="E2" t="s">
        <v>85</v>
      </c>
      <c r="F2" s="117" t="s">
        <v>86</v>
      </c>
      <c r="G2" s="117"/>
    </row>
    <row r="3" spans="1:7" x14ac:dyDescent="0.25">
      <c r="A3" t="s">
        <v>15</v>
      </c>
      <c r="D3">
        <v>-22</v>
      </c>
      <c r="E3">
        <v>-34</v>
      </c>
      <c r="F3">
        <v>-177</v>
      </c>
      <c r="G3">
        <f>SUM(D3:F3)</f>
        <v>-233</v>
      </c>
    </row>
    <row r="4" spans="1:7" x14ac:dyDescent="0.25">
      <c r="A4" t="s">
        <v>16</v>
      </c>
      <c r="D4">
        <v>0</v>
      </c>
      <c r="E4">
        <v>0</v>
      </c>
      <c r="F4">
        <v>0</v>
      </c>
      <c r="G4">
        <f t="shared" ref="G4:G27" si="0">SUM(D4:F4)</f>
        <v>0</v>
      </c>
    </row>
    <row r="5" spans="1:7" x14ac:dyDescent="0.25">
      <c r="A5" t="s">
        <v>17</v>
      </c>
      <c r="D5">
        <v>-326</v>
      </c>
      <c r="E5">
        <v>-586</v>
      </c>
      <c r="F5">
        <v>13</v>
      </c>
      <c r="G5">
        <f t="shared" si="0"/>
        <v>-899</v>
      </c>
    </row>
    <row r="6" spans="1:7" x14ac:dyDescent="0.25">
      <c r="A6" t="s">
        <v>68</v>
      </c>
      <c r="D6">
        <v>4</v>
      </c>
      <c r="E6">
        <v>106</v>
      </c>
      <c r="G6">
        <f t="shared" si="0"/>
        <v>110</v>
      </c>
    </row>
    <row r="7" spans="1:7" x14ac:dyDescent="0.25">
      <c r="A7" t="s">
        <v>18</v>
      </c>
      <c r="D7">
        <v>-19</v>
      </c>
      <c r="E7">
        <v>0</v>
      </c>
      <c r="F7">
        <v>23</v>
      </c>
      <c r="G7">
        <f t="shared" si="0"/>
        <v>4</v>
      </c>
    </row>
    <row r="8" spans="1:7" x14ac:dyDescent="0.25">
      <c r="A8" t="s">
        <v>74</v>
      </c>
      <c r="D8">
        <v>2631</v>
      </c>
      <c r="E8">
        <v>1869</v>
      </c>
      <c r="F8">
        <v>477</v>
      </c>
      <c r="G8">
        <f t="shared" si="0"/>
        <v>4977</v>
      </c>
    </row>
    <row r="9" spans="1:7" x14ac:dyDescent="0.25">
      <c r="A9" t="s">
        <v>19</v>
      </c>
      <c r="G9">
        <f t="shared" si="0"/>
        <v>0</v>
      </c>
    </row>
    <row r="10" spans="1:7" x14ac:dyDescent="0.25">
      <c r="A10" t="s">
        <v>20</v>
      </c>
      <c r="D10">
        <v>-750</v>
      </c>
      <c r="E10">
        <v>-565</v>
      </c>
      <c r="F10">
        <v>-1380</v>
      </c>
      <c r="G10">
        <f t="shared" si="0"/>
        <v>-2695</v>
      </c>
    </row>
    <row r="11" spans="1:7" x14ac:dyDescent="0.25">
      <c r="A11" t="s">
        <v>18</v>
      </c>
      <c r="D11">
        <v>1234</v>
      </c>
      <c r="E11">
        <v>-86</v>
      </c>
      <c r="F11">
        <v>399</v>
      </c>
      <c r="G11">
        <f t="shared" si="0"/>
        <v>1547</v>
      </c>
    </row>
    <row r="12" spans="1:7" x14ac:dyDescent="0.25">
      <c r="A12" t="s">
        <v>21</v>
      </c>
      <c r="D12">
        <v>-15</v>
      </c>
      <c r="E12">
        <v>-28</v>
      </c>
      <c r="F12">
        <v>10</v>
      </c>
      <c r="G12">
        <f t="shared" si="0"/>
        <v>-33</v>
      </c>
    </row>
    <row r="13" spans="1:7" x14ac:dyDescent="0.25">
      <c r="A13" t="s">
        <v>22</v>
      </c>
      <c r="D13">
        <v>-56</v>
      </c>
      <c r="E13">
        <v>-3</v>
      </c>
      <c r="F13">
        <v>-58</v>
      </c>
      <c r="G13">
        <f t="shared" si="0"/>
        <v>-117</v>
      </c>
    </row>
    <row r="14" spans="1:7" x14ac:dyDescent="0.25">
      <c r="A14" t="s">
        <v>23</v>
      </c>
      <c r="E14">
        <v>0</v>
      </c>
      <c r="F14">
        <v>0</v>
      </c>
      <c r="G14">
        <f t="shared" si="0"/>
        <v>0</v>
      </c>
    </row>
    <row r="15" spans="1:7" x14ac:dyDescent="0.25">
      <c r="A15" t="s">
        <v>24</v>
      </c>
      <c r="D15">
        <v>-78</v>
      </c>
      <c r="E15">
        <v>-46</v>
      </c>
      <c r="F15">
        <v>-41</v>
      </c>
      <c r="G15">
        <f t="shared" si="0"/>
        <v>-165</v>
      </c>
    </row>
    <row r="16" spans="1:7" x14ac:dyDescent="0.25">
      <c r="A16" t="s">
        <v>25</v>
      </c>
      <c r="D16">
        <v>-147</v>
      </c>
      <c r="E16">
        <v>-61</v>
      </c>
      <c r="F16">
        <v>2</v>
      </c>
      <c r="G16">
        <f t="shared" si="0"/>
        <v>-206</v>
      </c>
    </row>
    <row r="17" spans="1:7" x14ac:dyDescent="0.25">
      <c r="A17" t="s">
        <v>26</v>
      </c>
      <c r="D17">
        <v>-10</v>
      </c>
      <c r="E17">
        <v>-16</v>
      </c>
      <c r="F17">
        <v>-24</v>
      </c>
      <c r="G17">
        <f t="shared" si="0"/>
        <v>-50</v>
      </c>
    </row>
    <row r="18" spans="1:7" x14ac:dyDescent="0.25">
      <c r="A18" t="s">
        <v>27</v>
      </c>
      <c r="D18">
        <v>-89</v>
      </c>
      <c r="E18">
        <v>10</v>
      </c>
      <c r="F18">
        <v>-50</v>
      </c>
      <c r="G18">
        <f t="shared" si="0"/>
        <v>-129</v>
      </c>
    </row>
    <row r="19" spans="1:7" x14ac:dyDescent="0.25">
      <c r="A19" t="s">
        <v>28</v>
      </c>
      <c r="D19">
        <v>0</v>
      </c>
      <c r="G19">
        <f t="shared" si="0"/>
        <v>0</v>
      </c>
    </row>
    <row r="20" spans="1:7" x14ac:dyDescent="0.25">
      <c r="A20" t="s">
        <v>29</v>
      </c>
      <c r="D20">
        <v>2</v>
      </c>
      <c r="E20">
        <v>8</v>
      </c>
      <c r="F20">
        <v>-43</v>
      </c>
      <c r="G20">
        <f t="shared" si="0"/>
        <v>-33</v>
      </c>
    </row>
    <row r="21" spans="1:7" x14ac:dyDescent="0.25">
      <c r="A21" t="s">
        <v>63</v>
      </c>
      <c r="D21">
        <v>-55</v>
      </c>
      <c r="F21">
        <v>0</v>
      </c>
      <c r="G21">
        <f t="shared" si="0"/>
        <v>-55</v>
      </c>
    </row>
    <row r="22" spans="1:7" x14ac:dyDescent="0.25">
      <c r="A22" t="s">
        <v>30</v>
      </c>
      <c r="D22">
        <v>49</v>
      </c>
      <c r="E22">
        <v>21</v>
      </c>
      <c r="F22">
        <v>-17</v>
      </c>
      <c r="G22">
        <f t="shared" si="0"/>
        <v>53</v>
      </c>
    </row>
    <row r="23" spans="1:7" x14ac:dyDescent="0.25">
      <c r="A23" t="s">
        <v>67</v>
      </c>
      <c r="D23">
        <v>61</v>
      </c>
      <c r="F23">
        <v>0</v>
      </c>
      <c r="G23">
        <f t="shared" si="0"/>
        <v>61</v>
      </c>
    </row>
    <row r="24" spans="1:7" x14ac:dyDescent="0.25">
      <c r="A24" t="s">
        <v>31</v>
      </c>
      <c r="D24">
        <v>-94</v>
      </c>
      <c r="E24">
        <v>-29</v>
      </c>
      <c r="F24">
        <v>0</v>
      </c>
      <c r="G24">
        <f t="shared" si="0"/>
        <v>-123</v>
      </c>
    </row>
    <row r="25" spans="1:7" x14ac:dyDescent="0.25">
      <c r="A25" t="s">
        <v>32</v>
      </c>
      <c r="D25">
        <v>-294</v>
      </c>
      <c r="E25">
        <v>0</v>
      </c>
      <c r="F25">
        <v>-34</v>
      </c>
      <c r="G25">
        <f t="shared" si="0"/>
        <v>-328</v>
      </c>
    </row>
    <row r="26" spans="1:7" x14ac:dyDescent="0.25">
      <c r="A26" t="s">
        <v>33</v>
      </c>
      <c r="D26">
        <v>-54</v>
      </c>
      <c r="E26">
        <v>22</v>
      </c>
      <c r="F26">
        <v>-24</v>
      </c>
      <c r="G26">
        <f t="shared" si="0"/>
        <v>-56</v>
      </c>
    </row>
    <row r="27" spans="1:7" x14ac:dyDescent="0.25">
      <c r="A27" t="s">
        <v>34</v>
      </c>
      <c r="D27">
        <v>1972</v>
      </c>
      <c r="E27">
        <v>582</v>
      </c>
      <c r="F27">
        <v>-924</v>
      </c>
      <c r="G27">
        <f t="shared" si="0"/>
        <v>1630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Nilakka 2020 B</vt:lpstr>
      <vt:lpstr>Taul3</vt:lpstr>
      <vt:lpstr>Koillis-Savo 2020 B  </vt:lpstr>
      <vt:lpstr>Leppävirta</vt:lpstr>
      <vt:lpstr>Määrät</vt:lpstr>
    </vt:vector>
  </TitlesOfParts>
  <Company>PSSHP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Nissinen Tuomo</cp:lastModifiedBy>
  <cp:lastPrinted>2015-09-04T10:29:33Z</cp:lastPrinted>
  <dcterms:created xsi:type="dcterms:W3CDTF">2015-06-01T10:37:23Z</dcterms:created>
  <dcterms:modified xsi:type="dcterms:W3CDTF">2020-04-15T07:35:59Z</dcterms:modified>
</cp:coreProperties>
</file>