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user\talousarvio\2020\Muutos 2\"/>
    </mc:Choice>
  </mc:AlternateContent>
  <bookViews>
    <workbookView xWindow="225" yWindow="630" windowWidth="12090" windowHeight="5970" firstSheet="1" activeTab="1"/>
  </bookViews>
  <sheets>
    <sheet name="Taul1" sheetId="1" state="hidden" r:id="rId1"/>
    <sheet name="2020 MUUTOS" sheetId="2" r:id="rId2"/>
    <sheet name="Taul3" sheetId="3" r:id="rId3"/>
    <sheet name="Taul4" sheetId="4" r:id="rId4"/>
    <sheet name="Taul5" sheetId="5" r:id="rId5"/>
    <sheet name="Taul6" sheetId="6" r:id="rId6"/>
    <sheet name="Taul7" sheetId="7" r:id="rId7"/>
    <sheet name="Taul8" sheetId="8" r:id="rId8"/>
    <sheet name="Taul9" sheetId="9" r:id="rId9"/>
    <sheet name="Taul10" sheetId="10" r:id="rId10"/>
    <sheet name="Taul11" sheetId="11" r:id="rId11"/>
    <sheet name="Taul12" sheetId="12" r:id="rId12"/>
    <sheet name="Taul13" sheetId="13" r:id="rId13"/>
    <sheet name="Taul14" sheetId="14" r:id="rId14"/>
    <sheet name="Taul15" sheetId="15" r:id="rId15"/>
    <sheet name="Taul16" sheetId="16" r:id="rId16"/>
  </sheets>
  <definedNames>
    <definedName name="_xlnm.Print_Titles" localSheetId="0">Taul1!$5:$11</definedName>
  </definedNames>
  <calcPr calcId="162913"/>
</workbook>
</file>

<file path=xl/calcChain.xml><?xml version="1.0" encoding="utf-8"?>
<calcChain xmlns="http://schemas.openxmlformats.org/spreadsheetml/2006/main">
  <c r="H206" i="1" l="1"/>
  <c r="H207" i="1"/>
  <c r="H193" i="1"/>
  <c r="H205" i="1"/>
  <c r="K182" i="2"/>
  <c r="H178" i="1"/>
  <c r="H140" i="1"/>
  <c r="I188" i="2" l="1"/>
  <c r="I182" i="2"/>
  <c r="G182" i="2"/>
  <c r="G167" i="2"/>
  <c r="G173" i="2"/>
  <c r="I142" i="2"/>
  <c r="I152" i="2" s="1"/>
  <c r="G142" i="2"/>
  <c r="G152" i="2" s="1"/>
  <c r="K149" i="2"/>
  <c r="K148" i="2"/>
  <c r="K147" i="2"/>
  <c r="K146" i="2"/>
  <c r="K145" i="2"/>
  <c r="K144" i="2"/>
  <c r="G134" i="2"/>
  <c r="G135" i="2" s="1"/>
  <c r="G86" i="2"/>
  <c r="I86" i="2"/>
  <c r="G87" i="2"/>
  <c r="I87" i="2"/>
  <c r="G88" i="2"/>
  <c r="I88" i="2"/>
  <c r="G89" i="2"/>
  <c r="I89" i="2"/>
  <c r="G90" i="2"/>
  <c r="I90" i="2"/>
  <c r="G91" i="2"/>
  <c r="I91" i="2"/>
  <c r="G92" i="2"/>
  <c r="I92" i="2"/>
  <c r="G93" i="2"/>
  <c r="I93" i="2"/>
  <c r="G94" i="2"/>
  <c r="I94" i="2"/>
  <c r="G95" i="2"/>
  <c r="I95" i="2"/>
  <c r="G96" i="2"/>
  <c r="I96" i="2"/>
  <c r="G97" i="2"/>
  <c r="I97" i="2"/>
  <c r="G98" i="2"/>
  <c r="I98" i="2"/>
  <c r="G99" i="2"/>
  <c r="I99" i="2"/>
  <c r="G100" i="2"/>
  <c r="I100" i="2"/>
  <c r="G101" i="2"/>
  <c r="I101" i="2"/>
  <c r="G102" i="2"/>
  <c r="I102" i="2"/>
  <c r="G103" i="2"/>
  <c r="I103" i="2"/>
  <c r="G104" i="2"/>
  <c r="I104" i="2"/>
  <c r="G105" i="2"/>
  <c r="I105" i="2"/>
  <c r="G106" i="2"/>
  <c r="I106" i="2"/>
  <c r="K106" i="2"/>
  <c r="K105" i="2"/>
  <c r="K104" i="2"/>
  <c r="K103" i="2"/>
  <c r="E103" i="2" s="1"/>
  <c r="K102" i="2"/>
  <c r="K101" i="2"/>
  <c r="K100" i="2"/>
  <c r="E100" i="2" s="1"/>
  <c r="K99" i="2"/>
  <c r="E99" i="2" s="1"/>
  <c r="K98" i="2"/>
  <c r="E98" i="2" s="1"/>
  <c r="K97" i="2"/>
  <c r="E97" i="2" s="1"/>
  <c r="K96" i="2"/>
  <c r="E96" i="2" s="1"/>
  <c r="K95" i="2"/>
  <c r="E95" i="2" s="1"/>
  <c r="K94" i="2"/>
  <c r="K93" i="2"/>
  <c r="K92" i="2"/>
  <c r="K91" i="2"/>
  <c r="K90" i="2"/>
  <c r="K89" i="2"/>
  <c r="K88" i="2"/>
  <c r="K87" i="2"/>
  <c r="K86" i="2"/>
  <c r="K81" i="2"/>
  <c r="K80" i="2"/>
  <c r="K79" i="2"/>
  <c r="K78" i="2"/>
  <c r="K77" i="2"/>
  <c r="O76" i="2"/>
  <c r="M76" i="2"/>
  <c r="M84" i="2" s="1"/>
  <c r="M128" i="2" s="1"/>
  <c r="I76" i="2"/>
  <c r="I84" i="2" s="1"/>
  <c r="G76" i="2"/>
  <c r="G84" i="2" s="1"/>
  <c r="O52" i="2"/>
  <c r="M52" i="2"/>
  <c r="K57" i="2"/>
  <c r="K56" i="2"/>
  <c r="K55" i="2"/>
  <c r="K54" i="2"/>
  <c r="I52" i="2"/>
  <c r="I49" i="2"/>
  <c r="E54" i="2"/>
  <c r="O38" i="2"/>
  <c r="O36" i="2" s="1"/>
  <c r="M38" i="2"/>
  <c r="M36" i="2" s="1"/>
  <c r="I38" i="2"/>
  <c r="K46" i="2"/>
  <c r="K45" i="2"/>
  <c r="K44" i="2"/>
  <c r="K43" i="2"/>
  <c r="K42" i="2"/>
  <c r="K41" i="2"/>
  <c r="K40" i="2"/>
  <c r="K39" i="2"/>
  <c r="E39" i="2"/>
  <c r="O30" i="2"/>
  <c r="M30" i="2"/>
  <c r="K31" i="2"/>
  <c r="K30" i="2" s="1"/>
  <c r="I30" i="2"/>
  <c r="K28" i="2"/>
  <c r="K27" i="2"/>
  <c r="K21" i="2"/>
  <c r="K22" i="2"/>
  <c r="K23" i="2"/>
  <c r="K24" i="2"/>
  <c r="K20" i="2"/>
  <c r="E28" i="2"/>
  <c r="E27" i="2"/>
  <c r="E20" i="2"/>
  <c r="O18" i="2"/>
  <c r="M18" i="2"/>
  <c r="I18" i="2"/>
  <c r="G18" i="2"/>
  <c r="G59" i="2"/>
  <c r="O206" i="2"/>
  <c r="O205" i="2"/>
  <c r="M205" i="2"/>
  <c r="K205" i="2"/>
  <c r="M204" i="2"/>
  <c r="M206" i="2" s="1"/>
  <c r="K204" i="2"/>
  <c r="K206" i="2" s="1"/>
  <c r="O189" i="2"/>
  <c r="O191" i="2" s="1"/>
  <c r="M189" i="2"/>
  <c r="M191" i="2" s="1"/>
  <c r="K189" i="2"/>
  <c r="I189" i="2"/>
  <c r="G189" i="2"/>
  <c r="O174" i="2"/>
  <c r="O176" i="2" s="1"/>
  <c r="M174" i="2"/>
  <c r="M176" i="2" s="1"/>
  <c r="K174" i="2"/>
  <c r="K176" i="2" s="1"/>
  <c r="I174" i="2"/>
  <c r="I176" i="2" s="1"/>
  <c r="G174" i="2"/>
  <c r="O159" i="2"/>
  <c r="M159" i="2"/>
  <c r="K159" i="2"/>
  <c r="I159" i="2"/>
  <c r="G159" i="2"/>
  <c r="O135" i="2"/>
  <c r="M135" i="2"/>
  <c r="K135" i="2"/>
  <c r="I135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O84" i="2"/>
  <c r="O128" i="2" s="1"/>
  <c r="O66" i="2"/>
  <c r="M66" i="2"/>
  <c r="K66" i="2"/>
  <c r="K197" i="2" s="1"/>
  <c r="I66" i="2"/>
  <c r="G66" i="2"/>
  <c r="K49" i="2"/>
  <c r="G176" i="2" l="1"/>
  <c r="O197" i="2"/>
  <c r="M197" i="2"/>
  <c r="G161" i="2"/>
  <c r="I128" i="2"/>
  <c r="I137" i="2" s="1"/>
  <c r="K142" i="2"/>
  <c r="K152" i="2" s="1"/>
  <c r="K161" i="2" s="1"/>
  <c r="K18" i="2"/>
  <c r="K38" i="2"/>
  <c r="K36" i="2" s="1"/>
  <c r="I36" i="2"/>
  <c r="I59" i="2" s="1"/>
  <c r="I68" i="2" s="1"/>
  <c r="K52" i="2"/>
  <c r="K76" i="2"/>
  <c r="K84" i="2" s="1"/>
  <c r="K128" i="2" s="1"/>
  <c r="K137" i="2" s="1"/>
  <c r="G191" i="2"/>
  <c r="I197" i="2"/>
  <c r="I191" i="2"/>
  <c r="I161" i="2"/>
  <c r="G128" i="2"/>
  <c r="G196" i="2" s="1"/>
  <c r="O59" i="2"/>
  <c r="O68" i="2" s="1"/>
  <c r="M59" i="2"/>
  <c r="M68" i="2" s="1"/>
  <c r="G68" i="2"/>
  <c r="M137" i="2"/>
  <c r="O137" i="2"/>
  <c r="K191" i="2"/>
  <c r="G197" i="2"/>
  <c r="I200" i="1"/>
  <c r="H200" i="1"/>
  <c r="I196" i="2" l="1"/>
  <c r="K59" i="2"/>
  <c r="G137" i="2"/>
  <c r="I202" i="1"/>
  <c r="J202" i="1"/>
  <c r="J201" i="1"/>
  <c r="I201" i="1"/>
  <c r="H202" i="1"/>
  <c r="H201" i="1"/>
  <c r="K68" i="2" l="1"/>
  <c r="K196" i="2"/>
  <c r="K208" i="2" s="1"/>
  <c r="G148" i="1"/>
  <c r="F148" i="1"/>
  <c r="H142" i="1" l="1"/>
  <c r="H138" i="1" s="1"/>
  <c r="H144" i="1"/>
  <c r="H77" i="1"/>
  <c r="H72" i="1" s="1"/>
  <c r="H102" i="1"/>
  <c r="H82" i="1"/>
  <c r="H73" i="1"/>
  <c r="H148" i="1" l="1"/>
  <c r="M142" i="2" l="1"/>
  <c r="M152" i="2" s="1"/>
  <c r="J138" i="1"/>
  <c r="O142" i="2" s="1"/>
  <c r="O152" i="2" s="1"/>
  <c r="J148" i="1"/>
  <c r="I148" i="1"/>
  <c r="M161" i="2" l="1"/>
  <c r="M196" i="2"/>
  <c r="M208" i="2" s="1"/>
  <c r="O161" i="2"/>
  <c r="O196" i="2"/>
  <c r="O208" i="2" s="1"/>
  <c r="I16" i="1"/>
  <c r="J16" i="1"/>
  <c r="E18" i="1"/>
  <c r="E26" i="1"/>
  <c r="E25" i="1"/>
  <c r="E53" i="1" l="1"/>
  <c r="E55" i="2" s="1"/>
  <c r="E54" i="1"/>
  <c r="E56" i="2" s="1"/>
  <c r="E55" i="1"/>
  <c r="E57" i="2" s="1"/>
  <c r="E19" i="1"/>
  <c r="E21" i="2" s="1"/>
  <c r="E20" i="1"/>
  <c r="E22" i="2" s="1"/>
  <c r="E21" i="1"/>
  <c r="E23" i="2" s="1"/>
  <c r="E22" i="1"/>
  <c r="E24" i="2" s="1"/>
  <c r="E38" i="1"/>
  <c r="E40" i="2" s="1"/>
  <c r="E39" i="1"/>
  <c r="E41" i="2" s="1"/>
  <c r="E40" i="1"/>
  <c r="E42" i="2" s="1"/>
  <c r="E41" i="1"/>
  <c r="E43" i="2" s="1"/>
  <c r="E42" i="1"/>
  <c r="E44" i="2" s="1"/>
  <c r="E43" i="1"/>
  <c r="E45" i="2" s="1"/>
  <c r="E44" i="1"/>
  <c r="E46" i="2" s="1"/>
  <c r="E37" i="1"/>
  <c r="H36" i="1"/>
  <c r="J50" i="1"/>
  <c r="I50" i="1"/>
  <c r="G34" i="1" l="1"/>
  <c r="H186" i="1" l="1"/>
  <c r="F57" i="1" l="1"/>
  <c r="H28" i="1"/>
  <c r="J34" i="1"/>
  <c r="I34" i="1"/>
  <c r="H50" i="1" l="1"/>
  <c r="E119" i="1" l="1"/>
  <c r="E118" i="1"/>
  <c r="E117" i="1"/>
  <c r="E116" i="1"/>
  <c r="E115" i="1"/>
  <c r="E93" i="1"/>
  <c r="E94" i="1"/>
  <c r="E95" i="1"/>
  <c r="E96" i="1"/>
  <c r="E99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G155" i="1" l="1"/>
  <c r="H98" i="1"/>
  <c r="G57" i="1" l="1"/>
  <c r="E178" i="1"/>
  <c r="E92" i="1"/>
  <c r="E91" i="1"/>
  <c r="E52" i="1"/>
  <c r="F80" i="1" l="1"/>
  <c r="F124" i="1" s="1"/>
  <c r="H16" i="1" l="1"/>
  <c r="I57" i="1" l="1"/>
  <c r="J57" i="1"/>
  <c r="H47" i="1"/>
  <c r="H34" i="1" l="1"/>
  <c r="H57" i="1" s="1"/>
  <c r="J80" i="1"/>
  <c r="J124" i="1" s="1"/>
  <c r="J193" i="1" s="1"/>
  <c r="I80" i="1"/>
  <c r="I124" i="1" s="1"/>
  <c r="I193" i="1" s="1"/>
  <c r="I204" i="1" l="1"/>
  <c r="J204" i="1"/>
  <c r="G80" i="1"/>
  <c r="F64" i="1"/>
  <c r="F131" i="1"/>
  <c r="F155" i="1"/>
  <c r="F170" i="1"/>
  <c r="F172" i="1" s="1"/>
  <c r="F186" i="1"/>
  <c r="F188" i="1" s="1"/>
  <c r="J170" i="1"/>
  <c r="J172" i="1" s="1"/>
  <c r="I170" i="1"/>
  <c r="I172" i="1" s="1"/>
  <c r="H170" i="1"/>
  <c r="H172" i="1" s="1"/>
  <c r="G170" i="1"/>
  <c r="G172" i="1" s="1"/>
  <c r="J186" i="1"/>
  <c r="J188" i="1" s="1"/>
  <c r="I186" i="1"/>
  <c r="I188" i="1" s="1"/>
  <c r="H188" i="1"/>
  <c r="G186" i="1"/>
  <c r="G188" i="1" s="1"/>
  <c r="H64" i="1"/>
  <c r="H131" i="1"/>
  <c r="H155" i="1"/>
  <c r="J155" i="1"/>
  <c r="I155" i="1"/>
  <c r="J64" i="1"/>
  <c r="J131" i="1"/>
  <c r="I64" i="1"/>
  <c r="I131" i="1"/>
  <c r="G64" i="1"/>
  <c r="G131" i="1"/>
  <c r="H194" i="1" l="1"/>
  <c r="I194" i="1"/>
  <c r="G194" i="1"/>
  <c r="J194" i="1"/>
  <c r="G124" i="1"/>
  <c r="G133" i="1" s="1"/>
  <c r="I66" i="1"/>
  <c r="J66" i="1"/>
  <c r="G157" i="1"/>
  <c r="I133" i="1"/>
  <c r="J157" i="1"/>
  <c r="F194" i="1"/>
  <c r="F157" i="1"/>
  <c r="F66" i="1"/>
  <c r="J133" i="1"/>
  <c r="G66" i="1"/>
  <c r="I157" i="1"/>
  <c r="G193" i="1" l="1"/>
  <c r="H66" i="1"/>
  <c r="F133" i="1" l="1"/>
  <c r="F193" i="1" l="1"/>
  <c r="H157" i="1" l="1"/>
  <c r="H80" i="1"/>
  <c r="H124" i="1" s="1"/>
  <c r="H133" i="1" l="1"/>
  <c r="H204" i="1" l="1"/>
</calcChain>
</file>

<file path=xl/sharedStrings.xml><?xml version="1.0" encoding="utf-8"?>
<sst xmlns="http://schemas.openxmlformats.org/spreadsheetml/2006/main" count="324" uniqueCount="127">
  <si>
    <t xml:space="preserve">POHJOIS-SAVON SAIRAANHOITOPIIRIN </t>
  </si>
  <si>
    <t>KUNTAYHTYMÄ</t>
  </si>
  <si>
    <t>INVESTOINTIOSA</t>
  </si>
  <si>
    <t>Kustannus-</t>
  </si>
  <si>
    <t>arvio</t>
  </si>
  <si>
    <t>YHTEENSÄ</t>
  </si>
  <si>
    <t>Investointien tulorahoitus:</t>
  </si>
  <si>
    <t>Lainat</t>
  </si>
  <si>
    <t>Valtionosuudet</t>
  </si>
  <si>
    <t>NETTOMENO</t>
  </si>
  <si>
    <t>LAITEINVESTOINNIT:</t>
  </si>
  <si>
    <t>€</t>
  </si>
  <si>
    <t>Investointisuunnitelmat (Laitepankki)</t>
  </si>
  <si>
    <t>LAITEPANKIN INVESTOINNIT YHTEENSÄ</t>
  </si>
  <si>
    <t>LAITEINVESTOINNIT YHTEENSÄ</t>
  </si>
  <si>
    <t>Mistä;</t>
  </si>
  <si>
    <t>Yhteiset:</t>
  </si>
  <si>
    <t>Tekniset:</t>
  </si>
  <si>
    <t>RAKENNUSINVESTOINNIT:</t>
  </si>
  <si>
    <t>Hankekustannukset</t>
  </si>
  <si>
    <t xml:space="preserve">Lainarahoituksella </t>
  </si>
  <si>
    <t>- siitä investointivarauksen/-rahaston käyttö</t>
  </si>
  <si>
    <t>SOVELLUSINVESTOINNIT:</t>
  </si>
  <si>
    <t>Muu tulorahoitus</t>
  </si>
  <si>
    <t>Valtionosuudella</t>
  </si>
  <si>
    <t xml:space="preserve">   Tietoliikenneverkko</t>
  </si>
  <si>
    <t>PUIJO</t>
  </si>
  <si>
    <t>YHTEISET</t>
  </si>
  <si>
    <t xml:space="preserve"> </t>
  </si>
  <si>
    <t xml:space="preserve">   Varaus</t>
  </si>
  <si>
    <t>Yhteiset</t>
  </si>
  <si>
    <t>Investointisuunnitelmat (KYS-Kuvantamiskeskus)</t>
  </si>
  <si>
    <t>Investointisuunnitelmat (Sydänkeskus)</t>
  </si>
  <si>
    <t>Investointisuunnitelmat (Neurokeskus)</t>
  </si>
  <si>
    <t>KÄYTTÖOMAISUUSARVOPAPERIT:</t>
  </si>
  <si>
    <t>Projektikustannukset</t>
  </si>
  <si>
    <t>Kuopion yliopistollinen sairaala</t>
  </si>
  <si>
    <t>Muulla tulorahoituksella</t>
  </si>
  <si>
    <t>RAKENNUSINVESTOINNIT YHTEENSÄ</t>
  </si>
  <si>
    <t>SOVELLUSINVESTOINNIT YHTEENSÄ</t>
  </si>
  <si>
    <t>INVESTOINTIMENOT</t>
  </si>
  <si>
    <t>RAHOITUSOSUUDET INVESTOINTIMENOIHIN</t>
  </si>
  <si>
    <t>Irtokalustehankinnat / rakennusprojektit</t>
  </si>
  <si>
    <t>Muu tulorahoitus*</t>
  </si>
  <si>
    <t>B 11 projektiin liittyvät laitehankinnat</t>
  </si>
  <si>
    <t xml:space="preserve">   Tuottavuuden kehittämisen tilamuutokset</t>
  </si>
  <si>
    <t xml:space="preserve">   PEKO 1</t>
  </si>
  <si>
    <t>MUUT RAKENNUSINVESTOINNIT</t>
  </si>
  <si>
    <t>Toteutuneet investoinnit</t>
  </si>
  <si>
    <t xml:space="preserve">   Sisäilmakorjaukset</t>
  </si>
  <si>
    <t xml:space="preserve">   Muut irtokalusteeet</t>
  </si>
  <si>
    <t>Hallintokeskus</t>
  </si>
  <si>
    <t>Taseyksiköt</t>
  </si>
  <si>
    <t xml:space="preserve">   Angiografialaite</t>
  </si>
  <si>
    <t>Operatiivinen keskus</t>
  </si>
  <si>
    <t>Akuutti</t>
  </si>
  <si>
    <t>Lääkinnälliset palvelut</t>
  </si>
  <si>
    <t>TA 2019</t>
  </si>
  <si>
    <t>TS 2021</t>
  </si>
  <si>
    <t>Röntgen osastokuvauslaite vauvateholle</t>
  </si>
  <si>
    <t>Magneettikuvauslaite 3,0T</t>
  </si>
  <si>
    <t xml:space="preserve">   Sepelvaltimoiden varjoainekuvauslaitteisto</t>
  </si>
  <si>
    <t xml:space="preserve">   (Hankintavaltuudet ja 200 000 € 2019 ja 800 000 € 2020 puolella)</t>
  </si>
  <si>
    <t xml:space="preserve">   Ablaatiogeneraattori ja infuusiopumppu</t>
  </si>
  <si>
    <t xml:space="preserve">   Sepelvaltimoiden varjoainekuvasulaitteistoon integroitava  valokerroskuvaus /painemittauslaitteisto (2 pkl)</t>
  </si>
  <si>
    <t xml:space="preserve">   Sydämen ultraäänitutkimuslaite</t>
  </si>
  <si>
    <t xml:space="preserve">   Sydämen ultraäänitutkimuslaite ja lineaarianturi</t>
  </si>
  <si>
    <t xml:space="preserve">   Varjoaineruiskupumppujärjestelmä TAVI-toimenpiteisiin</t>
  </si>
  <si>
    <t xml:space="preserve">   Navigoitu neurokirurginen leikkausrobotti</t>
  </si>
  <si>
    <t xml:space="preserve">   Ambulatorinen EEG-laite (x3) á 18.333</t>
  </si>
  <si>
    <t xml:space="preserve">   hdEEG-laitteisto</t>
  </si>
  <si>
    <t xml:space="preserve">   Kuormituskoelaitteisto</t>
  </si>
  <si>
    <t xml:space="preserve">   Korkean erotuskyvyn manometria (HRM) katetri</t>
  </si>
  <si>
    <t xml:space="preserve">   Röntgen osastokuvauslaite vauvateholle</t>
  </si>
  <si>
    <t xml:space="preserve">   Magneettikuvauslaite 3,0T</t>
  </si>
  <si>
    <t xml:space="preserve">   Potilasvalvontamonitori</t>
  </si>
  <si>
    <t xml:space="preserve">   Mikrotomi + kylmälevy</t>
  </si>
  <si>
    <t xml:space="preserve">   Pesukone välinehuoltoon</t>
  </si>
  <si>
    <t xml:space="preserve">   Lasi- ja kasettitulostimet mikrotomipöydille</t>
  </si>
  <si>
    <t xml:space="preserve">   Näytelasien päällystysautomaatti</t>
  </si>
  <si>
    <t xml:space="preserve">   Näytelasien massaskanneri</t>
  </si>
  <si>
    <t xml:space="preserve">   Konsultaatiomikroskooppi (5 paikkaa ) + kamera</t>
  </si>
  <si>
    <t xml:space="preserve">   Immuno- ja in situ hybridisaatioautomaatti pikanäytteille</t>
  </si>
  <si>
    <t xml:space="preserve">   Tutkimusmikroskooppi + konsultaatiotubus + kamera</t>
  </si>
  <si>
    <t xml:space="preserve">   HPLC subsystem for fastlab 2</t>
  </si>
  <si>
    <t xml:space="preserve">   Laitehankintoihin liittyvät toiminnalliset muutokset</t>
  </si>
  <si>
    <t>Sairaalatoiminta:</t>
  </si>
  <si>
    <t xml:space="preserve">   Puijon sairaalan toiminnalliset muutokset</t>
  </si>
  <si>
    <t xml:space="preserve">   Tietotekniset kustannukset (Taseyksiköt)</t>
  </si>
  <si>
    <t>KYS Uudistuu -hankkeet;</t>
  </si>
  <si>
    <t xml:space="preserve">   Psykiatriantalo -projekti</t>
  </si>
  <si>
    <t xml:space="preserve">   Uusi Sydän 2025 -projekti (vuodeosastojen uudistaminen)</t>
  </si>
  <si>
    <t>Investointien loppusumma on valtuustoon nähden sitova.</t>
  </si>
  <si>
    <t>v. 20-22</t>
  </si>
  <si>
    <t>TP 2018</t>
  </si>
  <si>
    <t>TA 2020</t>
  </si>
  <si>
    <t>TS 2022</t>
  </si>
  <si>
    <t>Osakkeet ja osuudet</t>
  </si>
  <si>
    <t xml:space="preserve">   Irtokalustehankinnat</t>
  </si>
  <si>
    <t xml:space="preserve">   Rakennusprojektien hoito ja valmistelu</t>
  </si>
  <si>
    <t xml:space="preserve">   Piha-alueet</t>
  </si>
  <si>
    <t xml:space="preserve">   Tunnelin porrashuoneen korjaus (talo 10/6) välissä</t>
  </si>
  <si>
    <t xml:space="preserve">   Hissien kunnostukset</t>
  </si>
  <si>
    <t xml:space="preserve">   Erikoisjärjestelmien huollot</t>
  </si>
  <si>
    <t xml:space="preserve">   Taloteknisten järjestelmien uusiminen</t>
  </si>
  <si>
    <t xml:space="preserve">   Julkisivujen rappauskorjaukset</t>
  </si>
  <si>
    <t xml:space="preserve">   Vesikattokorjaukset</t>
  </si>
  <si>
    <t xml:space="preserve">   Keskitetty jäähdytysjärjestelmä</t>
  </si>
  <si>
    <t xml:space="preserve">      - vuodeosastojen muutostyöt</t>
  </si>
  <si>
    <t xml:space="preserve">      - ISLAB 4B (sis hissin)</t>
  </si>
  <si>
    <t xml:space="preserve">      - ISLAB 2A</t>
  </si>
  <si>
    <t xml:space="preserve">      - Hybridiosastot, C4, 1. - 9. krs</t>
  </si>
  <si>
    <t xml:space="preserve">      - 110 kV Päämuuntaja</t>
  </si>
  <si>
    <t>Sairaalan hallinto</t>
  </si>
  <si>
    <t>lp</t>
  </si>
  <si>
    <t>sp</t>
  </si>
  <si>
    <t>rak</t>
  </si>
  <si>
    <t>RAKENNUSINVESTOINNIT</t>
  </si>
  <si>
    <t>LAITEPANKKI</t>
  </si>
  <si>
    <t>LAITEINVESTOINNIT</t>
  </si>
  <si>
    <t>SOVELLUSINVESTOINNIT</t>
  </si>
  <si>
    <t xml:space="preserve"> INVESTOINTIOSA</t>
  </si>
  <si>
    <t xml:space="preserve"> Kuopion yliopistollinen sairaala</t>
  </si>
  <si>
    <t>finnhems</t>
  </si>
  <si>
    <t>3) esittää valtuustolle, että valtuusto myöntää sairaanhoitopiirin investointiosaan 3.715.000 €:n määrärahan yhtiön perustamista varten vuoden 2020 talousarvioon</t>
  </si>
  <si>
    <t xml:space="preserve">   Suomen keskinäinen potilasvakuutusyhtiö</t>
  </si>
  <si>
    <t>MUUTETTU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</si>
</sst>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"/>
  </numFmts>
  <fonts count="18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color rgb="FFFF0000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  <font>
      <b/>
      <sz val="12"/>
      <color rgb="FFFF0000"/>
      <name val="Arial"/>
      <family val="2"/>
    </font>
    <font>
      <b/>
      <sz val="12"/>
      <color rgb="FF7030A0"/>
      <name val="Arial"/>
      <family val="2"/>
    </font>
    <font>
      <sz val="12"/>
      <color rgb="FF7030A0"/>
      <name val="Arial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54D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/>
    <xf numFmtId="0" fontId="3" fillId="0" borderId="0" xfId="0" applyFont="1"/>
    <xf numFmtId="0" fontId="4" fillId="0" borderId="0" xfId="0" applyFont="1"/>
    <xf numFmtId="3" fontId="4" fillId="0" borderId="0" xfId="0" applyNumberFormat="1" applyFont="1"/>
    <xf numFmtId="3" fontId="4" fillId="0" borderId="2" xfId="0" applyNumberFormat="1" applyFont="1" applyBorder="1"/>
    <xf numFmtId="0" fontId="3" fillId="2" borderId="3" xfId="0" applyFont="1" applyFill="1" applyBorder="1"/>
    <xf numFmtId="0" fontId="4" fillId="2" borderId="4" xfId="0" applyFont="1" applyFill="1" applyBorder="1"/>
    <xf numFmtId="3" fontId="4" fillId="2" borderId="4" xfId="0" applyNumberFormat="1" applyFont="1" applyFill="1" applyBorder="1"/>
    <xf numFmtId="3" fontId="4" fillId="2" borderId="0" xfId="0" applyNumberFormat="1" applyFont="1" applyFill="1" applyBorder="1"/>
    <xf numFmtId="3" fontId="4" fillId="2" borderId="5" xfId="0" applyNumberFormat="1" applyFont="1" applyFill="1" applyBorder="1"/>
    <xf numFmtId="0" fontId="4" fillId="2" borderId="1" xfId="0" applyFont="1" applyFill="1" applyBorder="1"/>
    <xf numFmtId="0" fontId="4" fillId="2" borderId="0" xfId="0" applyFont="1" applyFill="1" applyBorder="1"/>
    <xf numFmtId="3" fontId="4" fillId="2" borderId="6" xfId="0" applyNumberFormat="1" applyFont="1" applyFill="1" applyBorder="1"/>
    <xf numFmtId="3" fontId="3" fillId="2" borderId="0" xfId="0" applyNumberFormat="1" applyFont="1" applyFill="1" applyBorder="1"/>
    <xf numFmtId="3" fontId="4" fillId="2" borderId="2" xfId="0" applyNumberFormat="1" applyFont="1" applyFill="1" applyBorder="1"/>
    <xf numFmtId="3" fontId="4" fillId="2" borderId="7" xfId="0" applyNumberFormat="1" applyFont="1" applyFill="1" applyBorder="1"/>
    <xf numFmtId="0" fontId="3" fillId="0" borderId="3" xfId="0" applyFont="1" applyBorder="1"/>
    <xf numFmtId="0" fontId="4" fillId="0" borderId="4" xfId="0" applyFont="1" applyBorder="1"/>
    <xf numFmtId="3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4" fillId="0" borderId="2" xfId="0" applyFont="1" applyBorder="1"/>
    <xf numFmtId="0" fontId="3" fillId="0" borderId="1" xfId="0" applyFont="1" applyBorder="1"/>
    <xf numFmtId="0" fontId="3" fillId="0" borderId="0" xfId="0" applyFont="1" applyBorder="1"/>
    <xf numFmtId="0" fontId="4" fillId="0" borderId="6" xfId="0" applyFont="1" applyBorder="1"/>
    <xf numFmtId="3" fontId="4" fillId="0" borderId="10" xfId="0" applyNumberFormat="1" applyFont="1" applyBorder="1"/>
    <xf numFmtId="0" fontId="3" fillId="0" borderId="6" xfId="0" applyFont="1" applyBorder="1"/>
    <xf numFmtId="3" fontId="3" fillId="0" borderId="10" xfId="0" applyNumberFormat="1" applyFont="1" applyBorder="1"/>
    <xf numFmtId="3" fontId="3" fillId="0" borderId="0" xfId="0" applyNumberFormat="1" applyFont="1" applyBorder="1"/>
    <xf numFmtId="0" fontId="4" fillId="0" borderId="0" xfId="0" applyFont="1" applyBorder="1"/>
    <xf numFmtId="3" fontId="4" fillId="0" borderId="0" xfId="0" applyNumberFormat="1" applyFont="1" applyBorder="1"/>
    <xf numFmtId="0" fontId="4" fillId="0" borderId="10" xfId="0" applyFont="1" applyBorder="1"/>
    <xf numFmtId="0" fontId="4" fillId="0" borderId="7" xfId="0" applyFont="1" applyBorder="1"/>
    <xf numFmtId="3" fontId="4" fillId="0" borderId="11" xfId="0" applyNumberFormat="1" applyFont="1" applyBorder="1"/>
    <xf numFmtId="0" fontId="4" fillId="0" borderId="1" xfId="0" applyFont="1" applyBorder="1"/>
    <xf numFmtId="3" fontId="4" fillId="0" borderId="6" xfId="0" applyNumberFormat="1" applyFont="1" applyBorder="1"/>
    <xf numFmtId="0" fontId="4" fillId="0" borderId="0" xfId="0" quotePrefix="1" applyFont="1" applyBorder="1"/>
    <xf numFmtId="0" fontId="4" fillId="0" borderId="2" xfId="0" quotePrefix="1" applyFont="1" applyBorder="1"/>
    <xf numFmtId="0" fontId="5" fillId="2" borderId="1" xfId="0" applyFont="1" applyFill="1" applyBorder="1"/>
    <xf numFmtId="3" fontId="3" fillId="0" borderId="6" xfId="0" applyNumberFormat="1" applyFont="1" applyBorder="1"/>
    <xf numFmtId="0" fontId="4" fillId="0" borderId="0" xfId="0" applyFont="1" applyBorder="1" applyAlignment="1">
      <alignment horizontal="left"/>
    </xf>
    <xf numFmtId="3" fontId="3" fillId="0" borderId="1" xfId="0" applyNumberFormat="1" applyFont="1" applyBorder="1"/>
    <xf numFmtId="0" fontId="1" fillId="0" borderId="1" xfId="0" applyFont="1" applyBorder="1"/>
    <xf numFmtId="3" fontId="3" fillId="0" borderId="10" xfId="0" applyNumberFormat="1" applyFont="1" applyBorder="1" applyAlignment="1">
      <alignment horizontal="center"/>
    </xf>
    <xf numFmtId="0" fontId="3" fillId="0" borderId="0" xfId="0" quotePrefix="1" applyFont="1" applyBorder="1"/>
    <xf numFmtId="3" fontId="3" fillId="0" borderId="10" xfId="0" applyNumberFormat="1" applyFont="1" applyBorder="1" applyAlignment="1"/>
    <xf numFmtId="0" fontId="7" fillId="0" borderId="0" xfId="0" applyFont="1"/>
    <xf numFmtId="3" fontId="4" fillId="0" borderId="10" xfId="0" applyNumberFormat="1" applyFont="1" applyBorder="1" applyAlignment="1"/>
    <xf numFmtId="3" fontId="3" fillId="0" borderId="11" xfId="0" applyNumberFormat="1" applyFont="1" applyBorder="1" applyAlignment="1">
      <alignment horizontal="center"/>
    </xf>
    <xf numFmtId="3" fontId="4" fillId="0" borderId="0" xfId="0" applyNumberFormat="1" applyFont="1" applyBorder="1" applyAlignment="1"/>
    <xf numFmtId="3" fontId="3" fillId="0" borderId="8" xfId="0" applyNumberFormat="1" applyFont="1" applyBorder="1"/>
    <xf numFmtId="3" fontId="4" fillId="0" borderId="7" xfId="0" applyNumberFormat="1" applyFont="1" applyBorder="1"/>
    <xf numFmtId="0" fontId="0" fillId="0" borderId="0" xfId="0" applyBorder="1"/>
    <xf numFmtId="3" fontId="4" fillId="0" borderId="0" xfId="0" applyNumberFormat="1" applyFont="1" applyAlignment="1"/>
    <xf numFmtId="3" fontId="4" fillId="2" borderId="4" xfId="0" applyNumberFormat="1" applyFont="1" applyFill="1" applyBorder="1" applyAlignment="1"/>
    <xf numFmtId="3" fontId="4" fillId="2" borderId="0" xfId="0" applyNumberFormat="1" applyFont="1" applyFill="1" applyBorder="1" applyAlignment="1"/>
    <xf numFmtId="3" fontId="4" fillId="0" borderId="11" xfId="0" applyNumberFormat="1" applyFont="1" applyBorder="1" applyAlignment="1"/>
    <xf numFmtId="3" fontId="8" fillId="0" borderId="0" xfId="0" applyNumberFormat="1" applyFont="1"/>
    <xf numFmtId="3" fontId="10" fillId="0" borderId="10" xfId="0" applyNumberFormat="1" applyFont="1" applyBorder="1" applyAlignment="1"/>
    <xf numFmtId="3" fontId="10" fillId="0" borderId="11" xfId="0" applyNumberFormat="1" applyFont="1" applyBorder="1"/>
    <xf numFmtId="3" fontId="10" fillId="0" borderId="11" xfId="0" applyNumberFormat="1" applyFont="1" applyBorder="1" applyAlignment="1"/>
    <xf numFmtId="3" fontId="10" fillId="0" borderId="0" xfId="0" applyNumberFormat="1" applyFont="1" applyAlignment="1"/>
    <xf numFmtId="3" fontId="3" fillId="0" borderId="8" xfId="0" applyNumberFormat="1" applyFont="1" applyBorder="1" applyAlignment="1"/>
    <xf numFmtId="0" fontId="4" fillId="0" borderId="1" xfId="0" applyFont="1" applyFill="1" applyBorder="1"/>
    <xf numFmtId="0" fontId="4" fillId="0" borderId="0" xfId="0" applyFont="1" applyFill="1" applyBorder="1"/>
    <xf numFmtId="3" fontId="4" fillId="0" borderId="10" xfId="0" applyNumberFormat="1" applyFont="1" applyFill="1" applyBorder="1"/>
    <xf numFmtId="3" fontId="4" fillId="0" borderId="10" xfId="0" applyNumberFormat="1" applyFont="1" applyFill="1" applyBorder="1" applyAlignment="1"/>
    <xf numFmtId="3" fontId="10" fillId="0" borderId="10" xfId="0" applyNumberFormat="1" applyFont="1" applyFill="1" applyBorder="1"/>
    <xf numFmtId="0" fontId="4" fillId="0" borderId="0" xfId="0" applyFont="1" applyFill="1"/>
    <xf numFmtId="3" fontId="3" fillId="0" borderId="0" xfId="0" applyNumberFormat="1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4" fillId="0" borderId="0" xfId="0" quotePrefix="1" applyFont="1" applyFill="1" applyBorder="1"/>
    <xf numFmtId="3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/>
    <xf numFmtId="3" fontId="3" fillId="0" borderId="10" xfId="0" applyNumberFormat="1" applyFont="1" applyFill="1" applyBorder="1" applyAlignment="1"/>
    <xf numFmtId="3" fontId="4" fillId="0" borderId="0" xfId="0" applyNumberFormat="1" applyFont="1" applyFill="1" applyBorder="1"/>
    <xf numFmtId="3" fontId="4" fillId="0" borderId="6" xfId="0" applyNumberFormat="1" applyFont="1" applyFill="1" applyBorder="1"/>
    <xf numFmtId="3" fontId="9" fillId="0" borderId="10" xfId="0" applyNumberFormat="1" applyFont="1" applyFill="1" applyBorder="1"/>
    <xf numFmtId="3" fontId="3" fillId="0" borderId="6" xfId="0" applyNumberFormat="1" applyFont="1" applyFill="1" applyBorder="1"/>
    <xf numFmtId="3" fontId="8" fillId="0" borderId="0" xfId="0" applyNumberFormat="1" applyFont="1" applyBorder="1"/>
    <xf numFmtId="3" fontId="8" fillId="0" borderId="10" xfId="0" applyNumberFormat="1" applyFont="1" applyBorder="1"/>
    <xf numFmtId="3" fontId="8" fillId="0" borderId="6" xfId="0" applyNumberFormat="1" applyFont="1" applyBorder="1"/>
    <xf numFmtId="3" fontId="8" fillId="0" borderId="6" xfId="0" applyNumberFormat="1" applyFont="1" applyFill="1" applyBorder="1"/>
    <xf numFmtId="3" fontId="11" fillId="0" borderId="0" xfId="0" applyNumberFormat="1" applyFont="1" applyBorder="1"/>
    <xf numFmtId="0" fontId="0" fillId="0" borderId="0" xfId="0" applyFill="1"/>
    <xf numFmtId="3" fontId="3" fillId="0" borderId="4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3" fontId="3" fillId="0" borderId="2" xfId="0" applyNumberFormat="1" applyFont="1" applyBorder="1" applyAlignment="1"/>
    <xf numFmtId="0" fontId="7" fillId="0" borderId="0" xfId="0" applyFont="1" applyFill="1"/>
    <xf numFmtId="3" fontId="3" fillId="0" borderId="1" xfId="0" applyNumberFormat="1" applyFont="1" applyFill="1" applyBorder="1"/>
    <xf numFmtId="0" fontId="3" fillId="0" borderId="3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3" fillId="0" borderId="0" xfId="0" applyNumberFormat="1" applyFont="1" applyFill="1" applyBorder="1" applyAlignment="1"/>
    <xf numFmtId="3" fontId="3" fillId="0" borderId="0" xfId="0" applyNumberFormat="1" applyFont="1" applyFill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4" fillId="0" borderId="1" xfId="0" applyNumberFormat="1" applyFont="1" applyBorder="1"/>
    <xf numFmtId="3" fontId="4" fillId="0" borderId="1" xfId="0" applyNumberFormat="1" applyFont="1" applyFill="1" applyBorder="1"/>
    <xf numFmtId="3" fontId="4" fillId="0" borderId="9" xfId="0" applyNumberFormat="1" applyFont="1" applyBorder="1"/>
    <xf numFmtId="0" fontId="4" fillId="0" borderId="10" xfId="0" applyFont="1" applyFill="1" applyBorder="1"/>
    <xf numFmtId="3" fontId="4" fillId="0" borderId="11" xfId="0" applyNumberFormat="1" applyFont="1" applyFill="1" applyBorder="1"/>
    <xf numFmtId="3" fontId="4" fillId="0" borderId="11" xfId="0" applyNumberFormat="1" applyFont="1" applyFill="1" applyBorder="1" applyAlignment="1"/>
    <xf numFmtId="3" fontId="10" fillId="0" borderId="2" xfId="0" applyNumberFormat="1" applyFont="1" applyFill="1" applyBorder="1"/>
    <xf numFmtId="3" fontId="10" fillId="0" borderId="11" xfId="0" applyNumberFormat="1" applyFont="1" applyFill="1" applyBorder="1"/>
    <xf numFmtId="3" fontId="11" fillId="0" borderId="1" xfId="0" applyNumberFormat="1" applyFont="1" applyBorder="1"/>
    <xf numFmtId="3" fontId="11" fillId="0" borderId="10" xfId="0" applyNumberFormat="1" applyFont="1" applyBorder="1"/>
    <xf numFmtId="3" fontId="8" fillId="0" borderId="1" xfId="0" applyNumberFormat="1" applyFont="1" applyBorder="1"/>
    <xf numFmtId="0" fontId="13" fillId="0" borderId="1" xfId="0" applyFont="1" applyFill="1" applyBorder="1"/>
    <xf numFmtId="0" fontId="13" fillId="0" borderId="6" xfId="0" applyFont="1" applyFill="1" applyBorder="1"/>
    <xf numFmtId="3" fontId="13" fillId="0" borderId="10" xfId="0" applyNumberFormat="1" applyFont="1" applyFill="1" applyBorder="1"/>
    <xf numFmtId="0" fontId="14" fillId="0" borderId="0" xfId="0" applyFont="1" applyFill="1"/>
    <xf numFmtId="0" fontId="4" fillId="0" borderId="6" xfId="0" applyFont="1" applyFill="1" applyBorder="1"/>
    <xf numFmtId="3" fontId="13" fillId="0" borderId="10" xfId="0" applyNumberFormat="1" applyFont="1" applyFill="1" applyBorder="1" applyAlignment="1"/>
    <xf numFmtId="3" fontId="12" fillId="0" borderId="10" xfId="0" applyNumberFormat="1" applyFont="1" applyFill="1" applyBorder="1" applyAlignment="1"/>
    <xf numFmtId="0" fontId="15" fillId="0" borderId="0" xfId="0" applyFont="1" applyFill="1"/>
    <xf numFmtId="3" fontId="4" fillId="0" borderId="0" xfId="0" applyNumberFormat="1" applyFont="1" applyFill="1" applyBorder="1" applyAlignment="1"/>
    <xf numFmtId="3" fontId="13" fillId="0" borderId="6" xfId="0" applyNumberFormat="1" applyFont="1" applyFill="1" applyBorder="1"/>
    <xf numFmtId="0" fontId="8" fillId="0" borderId="1" xfId="0" applyFont="1" applyFill="1" applyBorder="1"/>
    <xf numFmtId="0" fontId="3" fillId="0" borderId="6" xfId="0" applyFont="1" applyFill="1" applyBorder="1"/>
    <xf numFmtId="0" fontId="4" fillId="0" borderId="0" xfId="0" applyFont="1" applyFill="1" applyBorder="1" applyAlignment="1">
      <alignment vertical="center"/>
    </xf>
    <xf numFmtId="3" fontId="8" fillId="0" borderId="1" xfId="0" applyNumberFormat="1" applyFont="1" applyFill="1" applyBorder="1"/>
    <xf numFmtId="3" fontId="8" fillId="0" borderId="10" xfId="0" applyNumberFormat="1" applyFont="1" applyFill="1" applyBorder="1"/>
    <xf numFmtId="0" fontId="1" fillId="0" borderId="1" xfId="0" applyFont="1" applyFill="1" applyBorder="1"/>
    <xf numFmtId="0" fontId="4" fillId="0" borderId="9" xfId="0" applyFont="1" applyFill="1" applyBorder="1"/>
    <xf numFmtId="0" fontId="4" fillId="0" borderId="2" xfId="0" quotePrefix="1" applyFont="1" applyFill="1" applyBorder="1"/>
    <xf numFmtId="0" fontId="4" fillId="0" borderId="2" xfId="0" applyFont="1" applyFill="1" applyBorder="1"/>
    <xf numFmtId="0" fontId="4" fillId="0" borderId="7" xfId="0" applyFont="1" applyFill="1" applyBorder="1"/>
    <xf numFmtId="3" fontId="3" fillId="0" borderId="2" xfId="0" applyNumberFormat="1" applyFont="1" applyFill="1" applyBorder="1"/>
    <xf numFmtId="3" fontId="9" fillId="0" borderId="11" xfId="0" applyNumberFormat="1" applyFont="1" applyFill="1" applyBorder="1" applyAlignment="1"/>
    <xf numFmtId="3" fontId="3" fillId="0" borderId="11" xfId="0" applyNumberFormat="1" applyFont="1" applyFill="1" applyBorder="1"/>
    <xf numFmtId="0" fontId="3" fillId="0" borderId="9" xfId="0" applyFont="1" applyFill="1" applyBorder="1"/>
    <xf numFmtId="3" fontId="3" fillId="0" borderId="11" xfId="0" applyNumberFormat="1" applyFont="1" applyFill="1" applyBorder="1" applyAlignment="1"/>
    <xf numFmtId="3" fontId="3" fillId="0" borderId="7" xfId="0" applyNumberFormat="1" applyFont="1" applyFill="1" applyBorder="1"/>
    <xf numFmtId="0" fontId="3" fillId="0" borderId="0" xfId="0" applyFont="1" applyBorder="1" applyAlignment="1">
      <alignment horizontal="left"/>
    </xf>
    <xf numFmtId="3" fontId="3" fillId="0" borderId="9" xfId="0" applyNumberFormat="1" applyFont="1" applyFill="1" applyBorder="1"/>
    <xf numFmtId="0" fontId="3" fillId="0" borderId="3" xfId="0" applyFont="1" applyFill="1" applyBorder="1"/>
    <xf numFmtId="0" fontId="4" fillId="0" borderId="4" xfId="0" quotePrefix="1" applyFont="1" applyFill="1" applyBorder="1"/>
    <xf numFmtId="0" fontId="4" fillId="0" borderId="4" xfId="0" applyFont="1" applyFill="1" applyBorder="1"/>
    <xf numFmtId="0" fontId="4" fillId="0" borderId="5" xfId="0" applyFont="1" applyFill="1" applyBorder="1"/>
    <xf numFmtId="3" fontId="4" fillId="0" borderId="8" xfId="0" applyNumberFormat="1" applyFont="1" applyFill="1" applyBorder="1"/>
    <xf numFmtId="3" fontId="4" fillId="0" borderId="8" xfId="0" applyNumberFormat="1" applyFont="1" applyFill="1" applyBorder="1" applyAlignment="1"/>
    <xf numFmtId="3" fontId="4" fillId="0" borderId="5" xfId="0" applyNumberFormat="1" applyFont="1" applyFill="1" applyBorder="1"/>
    <xf numFmtId="3" fontId="4" fillId="0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3" fontId="7" fillId="0" borderId="0" xfId="0" applyNumberFormat="1" applyFont="1" applyFill="1"/>
    <xf numFmtId="3" fontId="0" fillId="0" borderId="0" xfId="0" applyNumberFormat="1"/>
    <xf numFmtId="0" fontId="3" fillId="3" borderId="0" xfId="0" applyFont="1" applyFill="1"/>
    <xf numFmtId="0" fontId="4" fillId="3" borderId="0" xfId="0" applyFont="1" applyFill="1"/>
    <xf numFmtId="3" fontId="4" fillId="3" borderId="0" xfId="0" applyNumberFormat="1" applyFont="1" applyFill="1"/>
    <xf numFmtId="3" fontId="4" fillId="3" borderId="0" xfId="0" applyNumberFormat="1" applyFont="1" applyFill="1" applyAlignment="1"/>
    <xf numFmtId="3" fontId="4" fillId="3" borderId="0" xfId="0" applyNumberFormat="1" applyFont="1" applyFill="1" applyBorder="1"/>
    <xf numFmtId="0" fontId="3" fillId="3" borderId="0" xfId="0" applyFont="1" applyFill="1" applyBorder="1"/>
    <xf numFmtId="0" fontId="4" fillId="3" borderId="0" xfId="0" applyFont="1" applyFill="1" applyBorder="1"/>
    <xf numFmtId="3" fontId="4" fillId="3" borderId="0" xfId="0" applyNumberFormat="1" applyFont="1" applyFill="1" applyBorder="1" applyAlignment="1"/>
    <xf numFmtId="0" fontId="5" fillId="3" borderId="0" xfId="0" applyFont="1" applyFill="1" applyBorder="1"/>
    <xf numFmtId="3" fontId="3" fillId="3" borderId="0" xfId="0" applyNumberFormat="1" applyFont="1" applyFill="1" applyBorder="1"/>
    <xf numFmtId="0" fontId="16" fillId="3" borderId="0" xfId="0" applyFont="1" applyFill="1" applyBorder="1"/>
    <xf numFmtId="0" fontId="3" fillId="4" borderId="0" xfId="0" applyFont="1" applyFill="1" applyBorder="1"/>
    <xf numFmtId="0" fontId="4" fillId="4" borderId="0" xfId="0" applyFont="1" applyFill="1" applyBorder="1"/>
    <xf numFmtId="3" fontId="3" fillId="4" borderId="0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4" fontId="3" fillId="4" borderId="0" xfId="0" applyNumberFormat="1" applyFont="1" applyFill="1" applyBorder="1" applyAlignment="1">
      <alignment horizontal="center"/>
    </xf>
    <xf numFmtId="3" fontId="3" fillId="4" borderId="0" xfId="0" applyNumberFormat="1" applyFont="1" applyFill="1" applyBorder="1" applyAlignment="1"/>
    <xf numFmtId="3" fontId="3" fillId="4" borderId="0" xfId="0" applyNumberFormat="1" applyFont="1" applyFill="1" applyBorder="1"/>
    <xf numFmtId="3" fontId="4" fillId="4" borderId="0" xfId="0" applyNumberFormat="1" applyFont="1" applyFill="1" applyBorder="1"/>
    <xf numFmtId="3" fontId="4" fillId="4" borderId="0" xfId="0" applyNumberFormat="1" applyFont="1" applyFill="1" applyBorder="1" applyAlignment="1"/>
    <xf numFmtId="0" fontId="3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0" fontId="4" fillId="4" borderId="0" xfId="0" quotePrefix="1" applyFont="1" applyFill="1" applyBorder="1"/>
    <xf numFmtId="0" fontId="1" fillId="4" borderId="0" xfId="0" applyFont="1" applyFill="1" applyBorder="1"/>
    <xf numFmtId="0" fontId="4" fillId="4" borderId="0" xfId="0" applyFont="1" applyFill="1" applyBorder="1" applyAlignment="1">
      <alignment vertical="center"/>
    </xf>
    <xf numFmtId="0" fontId="8" fillId="4" borderId="0" xfId="0" applyFont="1" applyFill="1" applyBorder="1"/>
    <xf numFmtId="0" fontId="3" fillId="4" borderId="0" xfId="0" quotePrefix="1" applyFont="1" applyFill="1" applyBorder="1"/>
    <xf numFmtId="0" fontId="13" fillId="4" borderId="0" xfId="0" applyFont="1" applyFill="1" applyBorder="1"/>
    <xf numFmtId="3" fontId="3" fillId="5" borderId="0" xfId="0" applyNumberFormat="1" applyFont="1" applyFill="1" applyBorder="1"/>
    <xf numFmtId="3" fontId="4" fillId="5" borderId="0" xfId="0" applyNumberFormat="1" applyFont="1" applyFill="1" applyBorder="1"/>
    <xf numFmtId="0" fontId="4" fillId="5" borderId="0" xfId="0" applyFont="1" applyFill="1" applyBorder="1"/>
    <xf numFmtId="3" fontId="3" fillId="5" borderId="0" xfId="0" applyNumberFormat="1" applyFont="1" applyFill="1" applyBorder="1" applyAlignment="1"/>
    <xf numFmtId="3" fontId="4" fillId="5" borderId="0" xfId="0" applyNumberFormat="1" applyFont="1" applyFill="1" applyBorder="1" applyAlignment="1"/>
    <xf numFmtId="3" fontId="13" fillId="5" borderId="0" xfId="0" applyNumberFormat="1" applyFont="1" applyFill="1" applyBorder="1" applyAlignment="1"/>
    <xf numFmtId="3" fontId="12" fillId="5" borderId="0" xfId="0" applyNumberFormat="1" applyFont="1" applyFill="1" applyBorder="1" applyAlignment="1"/>
    <xf numFmtId="3" fontId="10" fillId="5" borderId="0" xfId="0" applyNumberFormat="1" applyFont="1" applyFill="1" applyBorder="1" applyAlignment="1"/>
    <xf numFmtId="3" fontId="9" fillId="5" borderId="0" xfId="0" applyNumberFormat="1" applyFont="1" applyFill="1" applyBorder="1" applyAlignment="1"/>
    <xf numFmtId="3" fontId="10" fillId="5" borderId="0" xfId="0" applyNumberFormat="1" applyFont="1" applyFill="1" applyBorder="1"/>
    <xf numFmtId="3" fontId="9" fillId="5" borderId="0" xfId="0" applyNumberFormat="1" applyFont="1" applyFill="1" applyBorder="1"/>
    <xf numFmtId="3" fontId="13" fillId="5" borderId="0" xfId="0" applyNumberFormat="1" applyFont="1" applyFill="1" applyBorder="1"/>
    <xf numFmtId="3" fontId="11" fillId="5" borderId="0" xfId="0" applyNumberFormat="1" applyFont="1" applyFill="1" applyBorder="1"/>
    <xf numFmtId="3" fontId="8" fillId="5" borderId="0" xfId="0" applyNumberFormat="1" applyFont="1" applyFill="1" applyBorder="1"/>
    <xf numFmtId="3" fontId="4" fillId="5" borderId="0" xfId="0" applyNumberFormat="1" applyFont="1" applyFill="1" applyBorder="1" applyAlignment="1">
      <alignment vertical="center"/>
    </xf>
    <xf numFmtId="3" fontId="3" fillId="6" borderId="0" xfId="0" applyNumberFormat="1" applyFont="1" applyFill="1" applyBorder="1"/>
    <xf numFmtId="3" fontId="4" fillId="6" borderId="0" xfId="0" applyNumberFormat="1" applyFont="1" applyFill="1" applyBorder="1"/>
    <xf numFmtId="0" fontId="4" fillId="6" borderId="0" xfId="0" applyFont="1" applyFill="1" applyBorder="1"/>
    <xf numFmtId="3" fontId="3" fillId="6" borderId="0" xfId="0" applyNumberFormat="1" applyFont="1" applyFill="1" applyBorder="1" applyAlignment="1"/>
    <xf numFmtId="3" fontId="4" fillId="6" borderId="0" xfId="0" applyNumberFormat="1" applyFont="1" applyFill="1" applyBorder="1" applyAlignment="1"/>
    <xf numFmtId="3" fontId="13" fillId="6" borderId="0" xfId="0" applyNumberFormat="1" applyFont="1" applyFill="1" applyBorder="1" applyAlignment="1"/>
    <xf numFmtId="3" fontId="12" fillId="6" borderId="0" xfId="0" applyNumberFormat="1" applyFont="1" applyFill="1" applyBorder="1" applyAlignment="1"/>
    <xf numFmtId="3" fontId="10" fillId="6" borderId="0" xfId="0" applyNumberFormat="1" applyFont="1" applyFill="1" applyBorder="1" applyAlignment="1"/>
    <xf numFmtId="3" fontId="9" fillId="6" borderId="0" xfId="0" applyNumberFormat="1" applyFont="1" applyFill="1" applyBorder="1" applyAlignment="1"/>
    <xf numFmtId="3" fontId="10" fillId="6" borderId="0" xfId="0" applyNumberFormat="1" applyFont="1" applyFill="1" applyBorder="1"/>
    <xf numFmtId="3" fontId="9" fillId="6" borderId="0" xfId="0" applyNumberFormat="1" applyFont="1" applyFill="1" applyBorder="1"/>
    <xf numFmtId="3" fontId="13" fillId="6" borderId="0" xfId="0" applyNumberFormat="1" applyFont="1" applyFill="1" applyBorder="1"/>
    <xf numFmtId="3" fontId="4" fillId="6" borderId="0" xfId="0" applyNumberFormat="1" applyFont="1" applyFill="1"/>
    <xf numFmtId="3" fontId="11" fillId="6" borderId="0" xfId="0" applyNumberFormat="1" applyFont="1" applyFill="1" applyBorder="1"/>
    <xf numFmtId="3" fontId="8" fillId="6" borderId="0" xfId="0" applyNumberFormat="1" applyFont="1" applyFill="1" applyBorder="1"/>
    <xf numFmtId="3" fontId="4" fillId="6" borderId="0" xfId="0" applyNumberFormat="1" applyFont="1" applyFill="1" applyBorder="1" applyAlignment="1">
      <alignment vertical="center"/>
    </xf>
    <xf numFmtId="0" fontId="4" fillId="6" borderId="0" xfId="0" applyFont="1" applyFill="1"/>
    <xf numFmtId="3" fontId="4" fillId="6" borderId="0" xfId="0" applyNumberFormat="1" applyFont="1" applyFill="1" applyAlignment="1"/>
    <xf numFmtId="0" fontId="4" fillId="6" borderId="0" xfId="0" applyFont="1" applyFill="1" applyAlignment="1">
      <alignment vertical="center"/>
    </xf>
    <xf numFmtId="0" fontId="17" fillId="0" borderId="0" xfId="0" applyFont="1"/>
    <xf numFmtId="3" fontId="7" fillId="0" borderId="6" xfId="0" applyNumberFormat="1" applyFont="1" applyFill="1" applyBorder="1"/>
    <xf numFmtId="0" fontId="3" fillId="0" borderId="10" xfId="0" applyFont="1" applyBorder="1" applyAlignment="1">
      <alignment horizontal="center"/>
    </xf>
    <xf numFmtId="3" fontId="0" fillId="0" borderId="0" xfId="0" applyNumberFormat="1" applyFill="1"/>
  </cellXfs>
  <cellStyles count="1">
    <cellStyle name="Normaali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FFFF99"/>
      <color rgb="FFFFF5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1"/>
  <sheetViews>
    <sheetView zoomScale="110" zoomScaleNormal="110" workbookViewId="0">
      <pane ySplit="11" topLeftCell="A129" activePane="bottomLeft" state="frozen"/>
      <selection pane="bottomLeft" activeCell="L140" sqref="L140"/>
    </sheetView>
  </sheetViews>
  <sheetFormatPr defaultRowHeight="15" x14ac:dyDescent="0.2"/>
  <cols>
    <col min="1" max="1" width="2.5703125" style="5" customWidth="1"/>
    <col min="2" max="3" width="9.140625" style="5"/>
    <col min="4" max="4" width="47.42578125" style="5" customWidth="1"/>
    <col min="5" max="5" width="14.28515625" style="6" customWidth="1"/>
    <col min="6" max="6" width="15" style="55" customWidth="1"/>
    <col min="7" max="10" width="15" style="6" customWidth="1"/>
    <col min="11" max="11" width="9.140625" customWidth="1"/>
    <col min="12" max="13" width="11.5703125" bestFit="1" customWidth="1"/>
  </cols>
  <sheetData>
    <row r="1" spans="1:13" ht="15.75" x14ac:dyDescent="0.25">
      <c r="A1" s="4" t="s">
        <v>0</v>
      </c>
    </row>
    <row r="2" spans="1:13" ht="15.75" x14ac:dyDescent="0.25">
      <c r="A2" s="4" t="s">
        <v>1</v>
      </c>
      <c r="M2" s="59"/>
    </row>
    <row r="3" spans="1:13" ht="15.75" x14ac:dyDescent="0.25">
      <c r="A3" s="4"/>
      <c r="I3" s="63"/>
    </row>
    <row r="4" spans="1:13" ht="15.75" x14ac:dyDescent="0.25">
      <c r="A4" s="4"/>
      <c r="J4" s="7"/>
    </row>
    <row r="5" spans="1:13" ht="15.75" x14ac:dyDescent="0.25">
      <c r="A5" s="8" t="s">
        <v>2</v>
      </c>
      <c r="B5" s="9"/>
      <c r="C5" s="9"/>
      <c r="D5" s="9"/>
      <c r="E5" s="10"/>
      <c r="F5" s="56"/>
      <c r="G5" s="10"/>
      <c r="H5" s="10"/>
      <c r="I5" s="10"/>
      <c r="J5" s="12"/>
    </row>
    <row r="6" spans="1:13" ht="12.95" customHeight="1" x14ac:dyDescent="0.25">
      <c r="A6" s="40"/>
      <c r="B6" s="14"/>
      <c r="C6" s="14"/>
      <c r="D6" s="14"/>
      <c r="E6" s="11"/>
      <c r="F6" s="57"/>
      <c r="G6" s="16"/>
      <c r="H6" s="11"/>
      <c r="I6" s="11"/>
      <c r="J6" s="15"/>
    </row>
    <row r="7" spans="1:13" ht="12" customHeight="1" x14ac:dyDescent="0.2">
      <c r="A7" s="13"/>
      <c r="B7" s="14"/>
      <c r="C7" s="14"/>
      <c r="D7" s="14"/>
      <c r="E7" s="11"/>
      <c r="F7" s="57"/>
      <c r="G7" s="11"/>
      <c r="H7" s="11"/>
      <c r="I7" s="11"/>
      <c r="J7" s="15"/>
    </row>
    <row r="8" spans="1:13" ht="15.75" x14ac:dyDescent="0.25">
      <c r="A8" s="3" t="s">
        <v>36</v>
      </c>
      <c r="B8" s="14"/>
      <c r="C8" s="14"/>
      <c r="D8" s="14"/>
      <c r="E8" s="11"/>
      <c r="F8" s="57"/>
      <c r="G8" s="11"/>
      <c r="H8" s="17"/>
      <c r="I8" s="11"/>
      <c r="J8" s="18"/>
    </row>
    <row r="9" spans="1:13" s="48" customFormat="1" ht="15.75" x14ac:dyDescent="0.25">
      <c r="A9" s="19"/>
      <c r="B9" s="20"/>
      <c r="C9" s="20"/>
      <c r="D9" s="20"/>
      <c r="E9" s="21" t="s">
        <v>3</v>
      </c>
      <c r="F9" s="88" t="s">
        <v>94</v>
      </c>
      <c r="G9" s="95" t="s">
        <v>57</v>
      </c>
      <c r="H9" s="89" t="s">
        <v>126</v>
      </c>
      <c r="I9" s="88" t="s">
        <v>58</v>
      </c>
      <c r="J9" s="21" t="s">
        <v>96</v>
      </c>
    </row>
    <row r="10" spans="1:13" s="48" customFormat="1" ht="15.75" x14ac:dyDescent="0.25">
      <c r="A10" s="36"/>
      <c r="B10" s="31"/>
      <c r="C10" s="31"/>
      <c r="D10" s="31"/>
      <c r="E10" s="45" t="s">
        <v>4</v>
      </c>
      <c r="F10" s="90" t="s">
        <v>11</v>
      </c>
      <c r="G10" s="96" t="s">
        <v>11</v>
      </c>
      <c r="H10" s="217" t="s">
        <v>95</v>
      </c>
      <c r="I10" s="90" t="s">
        <v>11</v>
      </c>
      <c r="J10" s="45" t="s">
        <v>11</v>
      </c>
    </row>
    <row r="11" spans="1:13" s="48" customFormat="1" ht="15.75" x14ac:dyDescent="0.25">
      <c r="A11" s="22"/>
      <c r="B11" s="23"/>
      <c r="C11" s="23"/>
      <c r="D11" s="23"/>
      <c r="E11" s="50" t="s">
        <v>93</v>
      </c>
      <c r="F11" s="92"/>
      <c r="G11" s="97"/>
      <c r="H11" s="91" t="s">
        <v>11</v>
      </c>
      <c r="I11" s="102"/>
      <c r="J11" s="50"/>
    </row>
    <row r="12" spans="1:13" s="48" customFormat="1" ht="15.75" x14ac:dyDescent="0.25">
      <c r="A12" s="19" t="s">
        <v>18</v>
      </c>
      <c r="B12" s="20"/>
      <c r="C12" s="20"/>
      <c r="D12" s="20"/>
      <c r="E12" s="21"/>
      <c r="F12" s="64"/>
      <c r="G12" s="88"/>
      <c r="H12" s="100"/>
      <c r="I12" s="88"/>
      <c r="J12" s="21"/>
    </row>
    <row r="13" spans="1:13" s="48" customFormat="1" ht="15.75" x14ac:dyDescent="0.25">
      <c r="A13" s="24" t="s">
        <v>35</v>
      </c>
      <c r="B13" s="31"/>
      <c r="C13" s="31"/>
      <c r="D13" s="66"/>
      <c r="E13" s="75"/>
      <c r="F13" s="77"/>
      <c r="G13" s="98"/>
      <c r="H13" s="101"/>
      <c r="I13" s="98"/>
      <c r="J13" s="77"/>
    </row>
    <row r="14" spans="1:13" s="48" customFormat="1" ht="15.75" x14ac:dyDescent="0.25">
      <c r="A14" s="36"/>
      <c r="B14" s="25" t="s">
        <v>26</v>
      </c>
      <c r="C14" s="31"/>
      <c r="D14" s="66"/>
      <c r="E14" s="76"/>
      <c r="F14" s="77"/>
      <c r="G14" s="71"/>
      <c r="H14" s="76"/>
      <c r="I14" s="71"/>
      <c r="J14" s="76"/>
    </row>
    <row r="15" spans="1:13" s="48" customFormat="1" ht="15.75" x14ac:dyDescent="0.25">
      <c r="A15" s="36"/>
      <c r="B15" s="31" t="s">
        <v>15</v>
      </c>
      <c r="C15" s="31"/>
      <c r="D15" s="66"/>
      <c r="E15" s="75"/>
      <c r="F15" s="77"/>
      <c r="G15" s="99"/>
      <c r="H15" s="67"/>
      <c r="I15" s="78"/>
      <c r="J15" s="67"/>
    </row>
    <row r="16" spans="1:13" s="48" customFormat="1" ht="15.75" x14ac:dyDescent="0.25">
      <c r="A16" s="36"/>
      <c r="B16" s="25" t="s">
        <v>16</v>
      </c>
      <c r="C16" s="31"/>
      <c r="D16" s="66"/>
      <c r="E16" s="77"/>
      <c r="F16" s="77">
        <v>-20117085.149999999</v>
      </c>
      <c r="G16" s="71">
        <v>-29500000</v>
      </c>
      <c r="H16" s="76">
        <f>SUM(H17:H27)</f>
        <v>-31165000</v>
      </c>
      <c r="I16" s="71">
        <f>-26000000-15000000-1400000-4000000</f>
        <v>-46400000</v>
      </c>
      <c r="J16" s="76">
        <f>-26000000-20000000-4000000</f>
        <v>-50000000</v>
      </c>
    </row>
    <row r="17" spans="1:10" s="48" customFormat="1" x14ac:dyDescent="0.2">
      <c r="A17" s="36"/>
      <c r="B17" s="31" t="s">
        <v>87</v>
      </c>
      <c r="C17" s="31"/>
      <c r="D17" s="31"/>
      <c r="E17" s="49"/>
      <c r="F17" s="49"/>
      <c r="G17" s="51"/>
      <c r="H17" s="27"/>
      <c r="I17" s="32"/>
      <c r="J17" s="27"/>
    </row>
    <row r="18" spans="1:10" s="48" customFormat="1" x14ac:dyDescent="0.2">
      <c r="A18" s="36"/>
      <c r="B18" s="31" t="s">
        <v>112</v>
      </c>
      <c r="C18" s="31"/>
      <c r="D18" s="31"/>
      <c r="E18" s="49">
        <f>H18-1400000</f>
        <v>-1600000</v>
      </c>
      <c r="F18" s="49"/>
      <c r="G18" s="51"/>
      <c r="H18" s="27">
        <v>-200000</v>
      </c>
      <c r="I18" s="32"/>
      <c r="J18" s="27"/>
    </row>
    <row r="19" spans="1:10" s="48" customFormat="1" x14ac:dyDescent="0.2">
      <c r="A19" s="36"/>
      <c r="B19" s="31" t="s">
        <v>111</v>
      </c>
      <c r="C19" s="31"/>
      <c r="D19" s="31"/>
      <c r="E19" s="49">
        <f t="shared" ref="E19:E22" si="0">H19</f>
        <v>-300000</v>
      </c>
      <c r="F19" s="49"/>
      <c r="G19" s="51"/>
      <c r="H19" s="27">
        <v>-300000</v>
      </c>
      <c r="I19" s="32"/>
      <c r="J19" s="27"/>
    </row>
    <row r="20" spans="1:10" s="48" customFormat="1" x14ac:dyDescent="0.2">
      <c r="A20" s="36"/>
      <c r="B20" s="31" t="s">
        <v>110</v>
      </c>
      <c r="C20" s="31"/>
      <c r="D20" s="31"/>
      <c r="E20" s="49">
        <f t="shared" si="0"/>
        <v>-765000</v>
      </c>
      <c r="F20" s="49"/>
      <c r="G20" s="32"/>
      <c r="H20" s="27">
        <v>-765000</v>
      </c>
      <c r="I20" s="32"/>
      <c r="J20" s="27"/>
    </row>
    <row r="21" spans="1:10" s="48" customFormat="1" x14ac:dyDescent="0.2">
      <c r="A21" s="36"/>
      <c r="B21" s="31" t="s">
        <v>109</v>
      </c>
      <c r="C21" s="31"/>
      <c r="D21" s="31"/>
      <c r="E21" s="49">
        <f t="shared" si="0"/>
        <v>-1700000</v>
      </c>
      <c r="F21" s="49"/>
      <c r="G21" s="32"/>
      <c r="H21" s="27">
        <v>-1700000</v>
      </c>
      <c r="I21" s="32"/>
      <c r="J21" s="27"/>
    </row>
    <row r="22" spans="1:10" s="48" customFormat="1" x14ac:dyDescent="0.2">
      <c r="A22" s="36"/>
      <c r="B22" s="31" t="s">
        <v>108</v>
      </c>
      <c r="C22" s="31"/>
      <c r="D22" s="31"/>
      <c r="E22" s="49">
        <f t="shared" si="0"/>
        <v>-1300000</v>
      </c>
      <c r="F22" s="49"/>
      <c r="G22" s="32"/>
      <c r="H22" s="27">
        <v>-1300000</v>
      </c>
      <c r="I22" s="32"/>
      <c r="J22" s="27"/>
    </row>
    <row r="23" spans="1:10" s="48" customFormat="1" x14ac:dyDescent="0.2">
      <c r="A23" s="36"/>
      <c r="B23" s="31"/>
      <c r="C23" s="31"/>
      <c r="D23" s="31"/>
      <c r="E23" s="49"/>
      <c r="F23" s="49"/>
      <c r="G23" s="32"/>
      <c r="H23" s="27"/>
      <c r="I23" s="32"/>
      <c r="J23" s="27"/>
    </row>
    <row r="24" spans="1:10" s="48" customFormat="1" ht="15.75" x14ac:dyDescent="0.25">
      <c r="A24" s="36"/>
      <c r="B24" s="140" t="s">
        <v>89</v>
      </c>
      <c r="C24" s="31"/>
      <c r="D24" s="31"/>
      <c r="E24" s="49"/>
      <c r="F24" s="49"/>
      <c r="G24" s="32"/>
      <c r="H24" s="27"/>
      <c r="I24" s="32"/>
      <c r="J24" s="27"/>
    </row>
    <row r="25" spans="1:10" s="48" customFormat="1" x14ac:dyDescent="0.2">
      <c r="A25" s="36"/>
      <c r="B25" s="42" t="s">
        <v>91</v>
      </c>
      <c r="C25" s="31"/>
      <c r="D25" s="31"/>
      <c r="E25" s="49">
        <f>H25-26000000-26000000</f>
        <v>-77400000</v>
      </c>
      <c r="F25" s="49"/>
      <c r="G25" s="32"/>
      <c r="H25" s="27">
        <v>-25400000</v>
      </c>
      <c r="I25" s="32"/>
      <c r="J25" s="27"/>
    </row>
    <row r="26" spans="1:10" s="48" customFormat="1" x14ac:dyDescent="0.2">
      <c r="A26" s="36"/>
      <c r="B26" s="42" t="s">
        <v>90</v>
      </c>
      <c r="C26" s="31"/>
      <c r="D26" s="31"/>
      <c r="E26" s="49">
        <f>H26-15000000-20000000</f>
        <v>-36500000</v>
      </c>
      <c r="F26" s="49"/>
      <c r="G26" s="32"/>
      <c r="H26" s="27">
        <v>-1500000</v>
      </c>
      <c r="I26" s="32"/>
      <c r="J26" s="27"/>
    </row>
    <row r="27" spans="1:10" s="48" customFormat="1" x14ac:dyDescent="0.2">
      <c r="A27" s="36"/>
      <c r="B27" s="31"/>
      <c r="C27" s="31"/>
      <c r="D27" s="31"/>
      <c r="E27" s="49"/>
      <c r="F27" s="49"/>
      <c r="G27" s="32"/>
      <c r="H27" s="27"/>
      <c r="I27" s="32"/>
      <c r="J27" s="27"/>
    </row>
    <row r="28" spans="1:10" s="93" customFormat="1" ht="15.75" x14ac:dyDescent="0.25">
      <c r="A28" s="65"/>
      <c r="B28" s="73" t="s">
        <v>42</v>
      </c>
      <c r="C28" s="66"/>
      <c r="D28" s="66"/>
      <c r="E28" s="68"/>
      <c r="F28" s="77"/>
      <c r="G28" s="98">
        <v>-150000</v>
      </c>
      <c r="H28" s="76">
        <f>SUM(H29:H31)</f>
        <v>-150000</v>
      </c>
      <c r="I28" s="71">
        <v>-100000</v>
      </c>
      <c r="J28" s="76">
        <v>-100000</v>
      </c>
    </row>
    <row r="29" spans="1:10" s="93" customFormat="1" ht="15.75" x14ac:dyDescent="0.25">
      <c r="A29" s="65"/>
      <c r="B29" s="74" t="s">
        <v>98</v>
      </c>
      <c r="C29" s="66"/>
      <c r="D29" s="66"/>
      <c r="E29" s="68"/>
      <c r="F29" s="77"/>
      <c r="G29" s="122"/>
      <c r="H29" s="67">
        <v>-150000</v>
      </c>
      <c r="I29" s="78"/>
      <c r="J29" s="67"/>
    </row>
    <row r="30" spans="1:10" s="93" customFormat="1" ht="15.75" hidden="1" x14ac:dyDescent="0.25">
      <c r="A30" s="65"/>
      <c r="B30" s="66" t="s">
        <v>50</v>
      </c>
      <c r="C30" s="66"/>
      <c r="D30" s="66"/>
      <c r="E30" s="68"/>
      <c r="F30" s="77"/>
      <c r="G30" s="78">
        <v>-100000</v>
      </c>
      <c r="H30" s="67"/>
      <c r="I30" s="78"/>
      <c r="J30" s="67"/>
    </row>
    <row r="31" spans="1:10" s="93" customFormat="1" ht="15.75" hidden="1" x14ac:dyDescent="0.25">
      <c r="A31" s="65"/>
      <c r="B31" s="66" t="s">
        <v>46</v>
      </c>
      <c r="C31" s="66"/>
      <c r="D31" s="66"/>
      <c r="E31" s="68"/>
      <c r="F31" s="77"/>
      <c r="G31" s="78">
        <v>-200000</v>
      </c>
      <c r="H31" s="67"/>
      <c r="I31" s="78"/>
      <c r="J31" s="67"/>
    </row>
    <row r="32" spans="1:10" s="48" customFormat="1" ht="15.75" x14ac:dyDescent="0.25">
      <c r="A32" s="36"/>
      <c r="B32" s="31"/>
      <c r="C32" s="31"/>
      <c r="D32" s="31"/>
      <c r="E32" s="49"/>
      <c r="F32" s="47"/>
      <c r="G32" s="90"/>
      <c r="H32" s="27"/>
      <c r="I32" s="32"/>
      <c r="J32" s="27"/>
    </row>
    <row r="33" spans="1:11" s="48" customFormat="1" ht="15.75" x14ac:dyDescent="0.25">
      <c r="A33" s="24" t="s">
        <v>19</v>
      </c>
      <c r="B33" s="31"/>
      <c r="C33" s="31"/>
      <c r="D33" s="66"/>
      <c r="E33" s="75"/>
      <c r="F33" s="77"/>
      <c r="G33" s="98"/>
      <c r="H33" s="101"/>
      <c r="I33" s="98"/>
      <c r="J33" s="77"/>
    </row>
    <row r="34" spans="1:11" s="48" customFormat="1" ht="15.75" x14ac:dyDescent="0.25">
      <c r="A34" s="36"/>
      <c r="B34" s="25" t="s">
        <v>26</v>
      </c>
      <c r="C34" s="31"/>
      <c r="D34" s="66"/>
      <c r="E34" s="76"/>
      <c r="F34" s="77"/>
      <c r="G34" s="76">
        <f>G36+G47</f>
        <v>-2100000</v>
      </c>
      <c r="H34" s="76">
        <f>H36+H47</f>
        <v>-1400000</v>
      </c>
      <c r="I34" s="71">
        <f>I36+I47</f>
        <v>-2300000</v>
      </c>
      <c r="J34" s="76">
        <f>J36+J47</f>
        <v>-2300000</v>
      </c>
    </row>
    <row r="35" spans="1:11" s="48" customFormat="1" ht="15.75" x14ac:dyDescent="0.25">
      <c r="A35" s="36"/>
      <c r="B35" s="31" t="s">
        <v>15</v>
      </c>
      <c r="C35" s="31"/>
      <c r="D35" s="66"/>
      <c r="E35" s="75"/>
      <c r="F35" s="77"/>
      <c r="G35" s="99"/>
      <c r="H35" s="67"/>
      <c r="I35" s="78"/>
      <c r="J35" s="67"/>
    </row>
    <row r="36" spans="1:11" s="48" customFormat="1" ht="15.75" x14ac:dyDescent="0.25">
      <c r="A36" s="36"/>
      <c r="B36" s="25" t="s">
        <v>17</v>
      </c>
      <c r="C36" s="31"/>
      <c r="D36" s="66"/>
      <c r="E36" s="76"/>
      <c r="F36" s="77"/>
      <c r="G36" s="71">
        <v>-1100000</v>
      </c>
      <c r="H36" s="76">
        <f>SUM(H37:H44)</f>
        <v>-1400000</v>
      </c>
      <c r="I36" s="71">
        <v>-2300000</v>
      </c>
      <c r="J36" s="76">
        <v>-2300000</v>
      </c>
    </row>
    <row r="37" spans="1:11" s="48" customFormat="1" ht="15.75" x14ac:dyDescent="0.25">
      <c r="A37" s="36"/>
      <c r="B37" s="31" t="s">
        <v>103</v>
      </c>
      <c r="C37" s="31"/>
      <c r="D37" s="66"/>
      <c r="E37" s="67">
        <f>H37</f>
        <v>-50000</v>
      </c>
      <c r="F37" s="77"/>
      <c r="G37" s="71"/>
      <c r="H37" s="67">
        <v>-50000</v>
      </c>
      <c r="I37" s="71"/>
      <c r="J37" s="76"/>
    </row>
    <row r="38" spans="1:11" s="48" customFormat="1" ht="15.75" x14ac:dyDescent="0.25">
      <c r="A38" s="36"/>
      <c r="B38" s="31" t="s">
        <v>102</v>
      </c>
      <c r="C38" s="31"/>
      <c r="D38" s="66"/>
      <c r="E38" s="67">
        <f t="shared" ref="E38:E44" si="1">H38</f>
        <v>-50000</v>
      </c>
      <c r="F38" s="77"/>
      <c r="G38" s="71"/>
      <c r="H38" s="67">
        <v>-50000</v>
      </c>
      <c r="I38" s="71"/>
      <c r="J38" s="76"/>
    </row>
    <row r="39" spans="1:11" s="48" customFormat="1" ht="15.75" x14ac:dyDescent="0.25">
      <c r="A39" s="36"/>
      <c r="B39" s="31" t="s">
        <v>101</v>
      </c>
      <c r="C39" s="31"/>
      <c r="D39" s="66"/>
      <c r="E39" s="67">
        <f t="shared" si="1"/>
        <v>-50000</v>
      </c>
      <c r="F39" s="77"/>
      <c r="G39" s="71"/>
      <c r="H39" s="67">
        <v>-50000</v>
      </c>
      <c r="I39" s="71"/>
      <c r="J39" s="76"/>
    </row>
    <row r="40" spans="1:11" s="48" customFormat="1" ht="15.75" x14ac:dyDescent="0.25">
      <c r="A40" s="36"/>
      <c r="B40" s="31" t="s">
        <v>106</v>
      </c>
      <c r="C40" s="31"/>
      <c r="D40" s="66"/>
      <c r="E40" s="67">
        <f t="shared" si="1"/>
        <v>-50000</v>
      </c>
      <c r="F40" s="77"/>
      <c r="G40" s="71"/>
      <c r="H40" s="67">
        <v>-50000</v>
      </c>
      <c r="I40" s="71"/>
      <c r="J40" s="76"/>
    </row>
    <row r="41" spans="1:11" s="48" customFormat="1" ht="15.75" x14ac:dyDescent="0.25">
      <c r="A41" s="36"/>
      <c r="B41" s="42" t="s">
        <v>100</v>
      </c>
      <c r="C41" s="31"/>
      <c r="D41" s="66"/>
      <c r="E41" s="67">
        <f t="shared" si="1"/>
        <v>-100000</v>
      </c>
      <c r="F41" s="77"/>
      <c r="G41" s="78"/>
      <c r="H41" s="67">
        <v>-100000</v>
      </c>
      <c r="I41" s="78"/>
      <c r="J41" s="67"/>
    </row>
    <row r="42" spans="1:11" s="48" customFormat="1" ht="15.75" x14ac:dyDescent="0.25">
      <c r="A42" s="36"/>
      <c r="B42" s="42" t="s">
        <v>105</v>
      </c>
      <c r="C42" s="31"/>
      <c r="D42" s="66"/>
      <c r="E42" s="67">
        <f t="shared" si="1"/>
        <v>-300000</v>
      </c>
      <c r="F42" s="77"/>
      <c r="G42" s="78"/>
      <c r="H42" s="67">
        <v>-300000</v>
      </c>
      <c r="I42" s="78"/>
      <c r="J42" s="67"/>
    </row>
    <row r="43" spans="1:11" s="48" customFormat="1" x14ac:dyDescent="0.2">
      <c r="A43" s="36"/>
      <c r="B43" s="31" t="s">
        <v>107</v>
      </c>
      <c r="C43" s="31"/>
      <c r="D43" s="31"/>
      <c r="E43" s="67">
        <f t="shared" si="1"/>
        <v>-400000</v>
      </c>
      <c r="F43" s="49"/>
      <c r="G43" s="32"/>
      <c r="H43" s="27">
        <v>-400000</v>
      </c>
      <c r="I43" s="32"/>
      <c r="J43" s="27"/>
    </row>
    <row r="44" spans="1:11" s="48" customFormat="1" x14ac:dyDescent="0.2">
      <c r="A44" s="36"/>
      <c r="B44" s="38" t="s">
        <v>104</v>
      </c>
      <c r="C44" s="31"/>
      <c r="D44" s="31"/>
      <c r="E44" s="67">
        <f t="shared" si="1"/>
        <v>-400000</v>
      </c>
      <c r="F44" s="49"/>
      <c r="G44" s="32"/>
      <c r="H44" s="27">
        <v>-400000</v>
      </c>
      <c r="I44" s="32"/>
      <c r="J44" s="27"/>
    </row>
    <row r="45" spans="1:11" s="48" customFormat="1" x14ac:dyDescent="0.2">
      <c r="A45" s="22"/>
      <c r="B45" s="23"/>
      <c r="C45" s="23"/>
      <c r="D45" s="23"/>
      <c r="E45" s="58"/>
      <c r="F45" s="58"/>
      <c r="G45" s="7"/>
      <c r="H45" s="35"/>
      <c r="I45" s="7"/>
      <c r="J45" s="35"/>
    </row>
    <row r="46" spans="1:11" s="48" customFormat="1" x14ac:dyDescent="0.2">
      <c r="A46" s="36"/>
      <c r="B46" s="31"/>
      <c r="C46" s="31"/>
      <c r="D46" s="31"/>
      <c r="E46" s="49"/>
      <c r="F46" s="49"/>
      <c r="G46" s="32"/>
      <c r="H46" s="27"/>
      <c r="I46" s="32"/>
      <c r="J46" s="27"/>
    </row>
    <row r="47" spans="1:11" s="48" customFormat="1" ht="15.75" x14ac:dyDescent="0.25">
      <c r="A47" s="36"/>
      <c r="B47" s="25" t="s">
        <v>86</v>
      </c>
      <c r="C47" s="31"/>
      <c r="D47" s="31"/>
      <c r="E47" s="47"/>
      <c r="F47" s="47"/>
      <c r="G47" s="71">
        <v>-1000000</v>
      </c>
      <c r="H47" s="29">
        <f>SUM(H48:H49)</f>
        <v>0</v>
      </c>
      <c r="I47" s="30"/>
      <c r="J47" s="29"/>
      <c r="K47" s="30"/>
    </row>
    <row r="48" spans="1:11" s="48" customFormat="1" x14ac:dyDescent="0.2">
      <c r="A48" s="36"/>
      <c r="B48" s="31" t="s">
        <v>45</v>
      </c>
      <c r="C48" s="31"/>
      <c r="D48" s="31"/>
      <c r="E48" s="49"/>
      <c r="F48" s="49"/>
      <c r="G48" s="78"/>
      <c r="H48" s="27"/>
      <c r="I48" s="32"/>
      <c r="J48" s="27"/>
    </row>
    <row r="49" spans="1:10" s="48" customFormat="1" x14ac:dyDescent="0.2">
      <c r="A49" s="36"/>
      <c r="B49" s="31"/>
      <c r="C49" s="31"/>
      <c r="D49" s="31"/>
      <c r="E49" s="49"/>
      <c r="F49" s="49"/>
      <c r="G49" s="78"/>
      <c r="H49" s="27"/>
      <c r="I49" s="32"/>
      <c r="J49" s="27"/>
    </row>
    <row r="50" spans="1:10" s="48" customFormat="1" ht="15.75" x14ac:dyDescent="0.25">
      <c r="A50" s="36"/>
      <c r="B50" s="25" t="s">
        <v>27</v>
      </c>
      <c r="C50" s="31"/>
      <c r="D50" s="31"/>
      <c r="E50" s="29"/>
      <c r="F50" s="47"/>
      <c r="G50" s="30">
        <v>-2300000</v>
      </c>
      <c r="H50" s="29">
        <f>SUM(H52:H55)</f>
        <v>-1900000</v>
      </c>
      <c r="I50" s="29">
        <f>-200000</f>
        <v>-200000</v>
      </c>
      <c r="J50" s="29">
        <f>-200000</f>
        <v>-200000</v>
      </c>
    </row>
    <row r="51" spans="1:10" s="48" customFormat="1" ht="15.75" x14ac:dyDescent="0.25">
      <c r="A51" s="36"/>
      <c r="B51" s="31" t="s">
        <v>15</v>
      </c>
      <c r="C51" s="31"/>
      <c r="D51" s="31"/>
      <c r="E51" s="45"/>
      <c r="F51" s="47"/>
      <c r="G51" s="90"/>
      <c r="H51" s="27"/>
      <c r="I51" s="32"/>
      <c r="J51" s="27"/>
    </row>
    <row r="52" spans="1:10" s="48" customFormat="1" ht="15.75" x14ac:dyDescent="0.25">
      <c r="A52" s="36"/>
      <c r="B52" s="31" t="s">
        <v>99</v>
      </c>
      <c r="C52" s="31"/>
      <c r="D52" s="31"/>
      <c r="E52" s="49">
        <f>H52</f>
        <v>-200000</v>
      </c>
      <c r="F52" s="47"/>
      <c r="G52" s="32"/>
      <c r="H52" s="27">
        <v>-200000</v>
      </c>
      <c r="I52" s="32"/>
      <c r="J52" s="27"/>
    </row>
    <row r="53" spans="1:10" s="48" customFormat="1" x14ac:dyDescent="0.2">
      <c r="A53" s="36"/>
      <c r="B53" s="38" t="s">
        <v>25</v>
      </c>
      <c r="C53" s="31"/>
      <c r="D53" s="31"/>
      <c r="E53" s="49">
        <f t="shared" ref="E53:E55" si="2">H53</f>
        <v>-500000</v>
      </c>
      <c r="F53" s="49"/>
      <c r="G53" s="32"/>
      <c r="H53" s="27">
        <v>-500000</v>
      </c>
      <c r="I53" s="32"/>
      <c r="J53" s="27"/>
    </row>
    <row r="54" spans="1:10" s="48" customFormat="1" ht="15.75" x14ac:dyDescent="0.25">
      <c r="A54" s="36"/>
      <c r="B54" s="38" t="s">
        <v>85</v>
      </c>
      <c r="C54" s="31"/>
      <c r="D54" s="31"/>
      <c r="E54" s="49">
        <f t="shared" si="2"/>
        <v>-700000</v>
      </c>
      <c r="F54" s="47"/>
      <c r="G54" s="32"/>
      <c r="H54" s="27">
        <v>-700000</v>
      </c>
      <c r="I54" s="32"/>
      <c r="J54" s="27"/>
    </row>
    <row r="55" spans="1:10" s="48" customFormat="1" ht="15.75" x14ac:dyDescent="0.25">
      <c r="A55" s="36"/>
      <c r="B55" s="31" t="s">
        <v>49</v>
      </c>
      <c r="C55" s="31"/>
      <c r="D55" s="31"/>
      <c r="E55" s="49">
        <f t="shared" si="2"/>
        <v>-500000</v>
      </c>
      <c r="F55" s="47"/>
      <c r="G55" s="32"/>
      <c r="H55" s="27">
        <v>-500000</v>
      </c>
      <c r="I55" s="32"/>
      <c r="J55" s="27"/>
    </row>
    <row r="56" spans="1:10" s="48" customFormat="1" ht="15.75" x14ac:dyDescent="0.25">
      <c r="A56" s="36"/>
      <c r="B56" s="31"/>
      <c r="C56" s="31"/>
      <c r="D56" s="31"/>
      <c r="E56" s="75"/>
      <c r="F56" s="77"/>
      <c r="G56" s="99"/>
      <c r="H56" s="67"/>
      <c r="I56" s="78"/>
      <c r="J56" s="67"/>
    </row>
    <row r="57" spans="1:10" s="5" customFormat="1" ht="15.75" x14ac:dyDescent="0.25">
      <c r="A57" s="36"/>
      <c r="B57" s="25" t="s">
        <v>38</v>
      </c>
      <c r="C57" s="31"/>
      <c r="D57" s="31"/>
      <c r="E57" s="76"/>
      <c r="F57" s="77">
        <f>F50+F34+F16+F28</f>
        <v>-20117085.149999999</v>
      </c>
      <c r="G57" s="71">
        <f>G50+G34+G16+G28</f>
        <v>-34050000</v>
      </c>
      <c r="H57" s="76">
        <f>H50+H34+H16+H28</f>
        <v>-34615000</v>
      </c>
      <c r="I57" s="71">
        <f>I50+I34+I16+I28</f>
        <v>-49000000</v>
      </c>
      <c r="J57" s="76">
        <f>J50+J34+J16+J28</f>
        <v>-52600000</v>
      </c>
    </row>
    <row r="58" spans="1:10" s="5" customFormat="1" ht="15.75" x14ac:dyDescent="0.25">
      <c r="A58" s="36"/>
      <c r="B58" s="25"/>
      <c r="C58" s="31"/>
      <c r="D58" s="31"/>
      <c r="E58" s="76"/>
      <c r="F58" s="77"/>
      <c r="G58" s="71"/>
      <c r="H58" s="76"/>
      <c r="I58" s="71"/>
      <c r="J58" s="76"/>
    </row>
    <row r="59" spans="1:10" s="5" customFormat="1" ht="15.75" x14ac:dyDescent="0.25">
      <c r="A59" s="36"/>
      <c r="B59" s="25"/>
      <c r="C59" s="31"/>
      <c r="D59" s="31"/>
      <c r="E59" s="76"/>
      <c r="F59" s="77"/>
      <c r="G59" s="71"/>
      <c r="H59" s="76"/>
      <c r="I59" s="71"/>
      <c r="J59" s="76"/>
    </row>
    <row r="60" spans="1:10" s="5" customFormat="1" ht="15.75" x14ac:dyDescent="0.25">
      <c r="A60" s="24" t="s">
        <v>6</v>
      </c>
      <c r="B60" s="31"/>
      <c r="C60" s="31"/>
      <c r="D60" s="31"/>
      <c r="E60" s="67"/>
      <c r="F60" s="68"/>
      <c r="G60" s="78"/>
      <c r="H60" s="67"/>
      <c r="I60" s="78"/>
      <c r="J60" s="67"/>
    </row>
    <row r="61" spans="1:10" s="5" customFormat="1" x14ac:dyDescent="0.2">
      <c r="A61" s="36"/>
      <c r="B61" s="31" t="s">
        <v>20</v>
      </c>
      <c r="C61" s="31"/>
      <c r="D61" s="31"/>
      <c r="E61" s="67"/>
      <c r="F61" s="68"/>
      <c r="G61" s="78"/>
      <c r="H61" s="67"/>
      <c r="I61" s="78"/>
      <c r="J61" s="67"/>
    </row>
    <row r="62" spans="1:10" s="5" customFormat="1" x14ac:dyDescent="0.2">
      <c r="A62" s="36"/>
      <c r="B62" s="31" t="s">
        <v>24</v>
      </c>
      <c r="C62" s="31"/>
      <c r="D62" s="31"/>
      <c r="E62" s="27"/>
      <c r="F62" s="49"/>
      <c r="G62" s="32"/>
      <c r="H62" s="27"/>
      <c r="I62" s="32"/>
      <c r="J62" s="27"/>
    </row>
    <row r="63" spans="1:10" s="4" customFormat="1" ht="15.75" x14ac:dyDescent="0.25">
      <c r="A63" s="36"/>
      <c r="B63" s="31" t="s">
        <v>37</v>
      </c>
      <c r="C63" s="31"/>
      <c r="D63" s="31"/>
      <c r="E63" s="33"/>
      <c r="F63" s="49"/>
      <c r="G63" s="32"/>
      <c r="H63" s="27"/>
      <c r="I63" s="32"/>
      <c r="J63" s="27"/>
    </row>
    <row r="64" spans="1:10" s="4" customFormat="1" ht="15.75" x14ac:dyDescent="0.25">
      <c r="A64" s="24"/>
      <c r="B64" s="25" t="s">
        <v>5</v>
      </c>
      <c r="C64" s="25"/>
      <c r="D64" s="25"/>
      <c r="E64" s="76"/>
      <c r="F64" s="77">
        <f>SUM(F61:F63)</f>
        <v>0</v>
      </c>
      <c r="G64" s="71">
        <f>SUM(G61:G63)</f>
        <v>0</v>
      </c>
      <c r="H64" s="76">
        <f>SUM(H61:H63)</f>
        <v>0</v>
      </c>
      <c r="I64" s="71">
        <f>SUM(I61:I63)</f>
        <v>0</v>
      </c>
      <c r="J64" s="76">
        <f>SUM(J61:J63)</f>
        <v>0</v>
      </c>
    </row>
    <row r="65" spans="1:12" s="4" customFormat="1" ht="15.75" x14ac:dyDescent="0.25">
      <c r="A65" s="65"/>
      <c r="B65" s="66"/>
      <c r="C65" s="66"/>
      <c r="D65" s="66"/>
      <c r="E65" s="106"/>
      <c r="F65" s="68"/>
      <c r="G65" s="66"/>
      <c r="H65" s="106"/>
      <c r="I65" s="66"/>
      <c r="J65" s="106"/>
    </row>
    <row r="66" spans="1:12" s="31" customFormat="1" ht="15.75" x14ac:dyDescent="0.25">
      <c r="A66" s="72"/>
      <c r="B66" s="73" t="s">
        <v>9</v>
      </c>
      <c r="C66" s="71"/>
      <c r="D66" s="73"/>
      <c r="E66" s="76"/>
      <c r="F66" s="77">
        <f>F57+F64</f>
        <v>-20117085.149999999</v>
      </c>
      <c r="G66" s="71">
        <f>G57+G64</f>
        <v>-34050000</v>
      </c>
      <c r="H66" s="76">
        <f>H57+H64</f>
        <v>-34615000</v>
      </c>
      <c r="I66" s="71">
        <f>I57+I64</f>
        <v>-49000000</v>
      </c>
      <c r="J66" s="76">
        <f>J57+J64</f>
        <v>-52600000</v>
      </c>
    </row>
    <row r="67" spans="1:12" s="5" customFormat="1" x14ac:dyDescent="0.2">
      <c r="A67" s="65"/>
      <c r="B67" s="74" t="s">
        <v>21</v>
      </c>
      <c r="C67" s="66"/>
      <c r="D67" s="66"/>
      <c r="E67" s="67"/>
      <c r="F67" s="68">
        <v>0</v>
      </c>
      <c r="G67" s="78">
        <v>0</v>
      </c>
      <c r="H67" s="67">
        <v>0</v>
      </c>
      <c r="I67" s="78">
        <v>0</v>
      </c>
      <c r="J67" s="67">
        <v>0</v>
      </c>
    </row>
    <row r="68" spans="1:12" s="5" customFormat="1" x14ac:dyDescent="0.2">
      <c r="A68" s="65"/>
      <c r="B68" s="74"/>
      <c r="C68" s="66"/>
      <c r="D68" s="66"/>
      <c r="E68" s="67"/>
      <c r="F68" s="68"/>
      <c r="G68" s="78"/>
      <c r="H68" s="67"/>
      <c r="I68" s="78"/>
      <c r="J68" s="67"/>
    </row>
    <row r="69" spans="1:12" x14ac:dyDescent="0.2">
      <c r="A69" s="22"/>
      <c r="B69" s="39"/>
      <c r="C69" s="23"/>
      <c r="D69" s="23"/>
      <c r="E69" s="107"/>
      <c r="F69" s="108"/>
      <c r="G69" s="109"/>
      <c r="H69" s="110"/>
      <c r="I69" s="109"/>
      <c r="J69" s="110"/>
    </row>
    <row r="70" spans="1:12" ht="15.75" x14ac:dyDescent="0.25">
      <c r="A70" s="24" t="s">
        <v>10</v>
      </c>
      <c r="B70" s="25"/>
      <c r="C70" s="25"/>
      <c r="D70" s="26"/>
      <c r="E70" s="27"/>
      <c r="F70" s="49"/>
      <c r="G70" s="27"/>
      <c r="H70" s="37"/>
      <c r="I70" s="103"/>
      <c r="J70" s="27"/>
    </row>
    <row r="71" spans="1:12" ht="15.75" x14ac:dyDescent="0.25">
      <c r="A71" s="24"/>
      <c r="B71" s="25"/>
      <c r="C71" s="25"/>
      <c r="D71" s="26"/>
      <c r="E71" s="27"/>
      <c r="F71" s="49"/>
      <c r="G71" s="27"/>
      <c r="H71" s="37"/>
      <c r="I71" s="103"/>
      <c r="J71" s="27"/>
    </row>
    <row r="72" spans="1:12" s="2" customFormat="1" ht="15.75" x14ac:dyDescent="0.25">
      <c r="A72" s="24" t="s">
        <v>12</v>
      </c>
      <c r="B72" s="25"/>
      <c r="C72" s="25"/>
      <c r="D72" s="28"/>
      <c r="E72" s="29"/>
      <c r="F72" s="47">
        <v>-2304828.73</v>
      </c>
      <c r="G72" s="29">
        <v>-6075000</v>
      </c>
      <c r="H72" s="41">
        <f>SUM(H73:H77)</f>
        <v>-4100000</v>
      </c>
      <c r="I72" s="43">
        <v>-12000000</v>
      </c>
      <c r="J72" s="29">
        <v>-12000000</v>
      </c>
    </row>
    <row r="73" spans="1:12" s="70" customFormat="1" x14ac:dyDescent="0.2">
      <c r="A73" s="65"/>
      <c r="B73" s="66" t="s">
        <v>51</v>
      </c>
      <c r="C73" s="66"/>
      <c r="D73" s="118"/>
      <c r="E73" s="67"/>
      <c r="F73" s="68"/>
      <c r="G73" s="67"/>
      <c r="H73" s="79">
        <f>-136200-312000-55000</f>
        <v>-503200</v>
      </c>
      <c r="I73" s="104"/>
      <c r="J73" s="67"/>
    </row>
    <row r="74" spans="1:12" s="70" customFormat="1" x14ac:dyDescent="0.2">
      <c r="A74" s="65"/>
      <c r="B74" s="66" t="s">
        <v>54</v>
      </c>
      <c r="C74" s="66"/>
      <c r="D74" s="118"/>
      <c r="E74" s="78"/>
      <c r="F74" s="68"/>
      <c r="G74" s="67"/>
      <c r="H74" s="78">
        <v>-585000</v>
      </c>
      <c r="I74" s="104"/>
      <c r="J74" s="67"/>
    </row>
    <row r="75" spans="1:12" s="70" customFormat="1" x14ac:dyDescent="0.2">
      <c r="A75" s="65"/>
      <c r="B75" s="66" t="s">
        <v>56</v>
      </c>
      <c r="C75" s="66"/>
      <c r="D75" s="118"/>
      <c r="E75" s="78"/>
      <c r="F75" s="68"/>
      <c r="G75" s="67"/>
      <c r="H75" s="78">
        <v>-683000</v>
      </c>
      <c r="I75" s="104"/>
      <c r="J75" s="67"/>
    </row>
    <row r="76" spans="1:12" s="70" customFormat="1" x14ac:dyDescent="0.2">
      <c r="A76" s="65"/>
      <c r="B76" s="66" t="s">
        <v>55</v>
      </c>
      <c r="C76" s="66"/>
      <c r="D76" s="118"/>
      <c r="E76" s="78"/>
      <c r="F76" s="68"/>
      <c r="G76" s="67"/>
      <c r="H76" s="78">
        <v>-1220000</v>
      </c>
      <c r="I76" s="104"/>
      <c r="J76" s="67"/>
    </row>
    <row r="77" spans="1:12" s="93" customFormat="1" x14ac:dyDescent="0.2">
      <c r="A77" s="65"/>
      <c r="B77" s="66" t="s">
        <v>30</v>
      </c>
      <c r="C77" s="66"/>
      <c r="D77" s="118"/>
      <c r="E77" s="78"/>
      <c r="F77" s="68"/>
      <c r="G77" s="67"/>
      <c r="H77" s="78">
        <f>-1000000-108800</f>
        <v>-1108800</v>
      </c>
      <c r="I77" s="104"/>
      <c r="J77" s="67"/>
      <c r="L77" s="151"/>
    </row>
    <row r="78" spans="1:12" s="93" customFormat="1" ht="15.75" hidden="1" x14ac:dyDescent="0.25">
      <c r="A78" s="72"/>
      <c r="B78" s="66" t="s">
        <v>29</v>
      </c>
      <c r="C78" s="66"/>
      <c r="D78" s="118"/>
      <c r="E78" s="78"/>
      <c r="F78" s="68"/>
      <c r="G78" s="67"/>
      <c r="H78" s="79">
        <v>-1057800</v>
      </c>
      <c r="I78" s="104" t="s">
        <v>28</v>
      </c>
      <c r="J78" s="67"/>
    </row>
    <row r="79" spans="1:12" s="87" customFormat="1" ht="15.75" x14ac:dyDescent="0.25">
      <c r="A79" s="72"/>
      <c r="B79" s="66"/>
      <c r="C79" s="66"/>
      <c r="D79" s="118"/>
      <c r="E79" s="78"/>
      <c r="F79" s="68"/>
      <c r="G79" s="67"/>
      <c r="H79" s="79"/>
      <c r="I79" s="104"/>
      <c r="J79" s="67"/>
    </row>
    <row r="80" spans="1:12" ht="15.75" x14ac:dyDescent="0.25">
      <c r="A80" s="44"/>
      <c r="B80" s="25" t="s">
        <v>13</v>
      </c>
      <c r="C80" s="25"/>
      <c r="D80" s="25"/>
      <c r="E80" s="43"/>
      <c r="F80" s="47">
        <f>SUM(F72:F78)</f>
        <v>-2304828.73</v>
      </c>
      <c r="G80" s="29">
        <f>G72</f>
        <v>-6075000</v>
      </c>
      <c r="H80" s="30">
        <f>H72</f>
        <v>-4100000</v>
      </c>
      <c r="I80" s="43">
        <f>I72</f>
        <v>-12000000</v>
      </c>
      <c r="J80" s="29">
        <f>J72</f>
        <v>-12000000</v>
      </c>
    </row>
    <row r="81" spans="1:10" s="1" customFormat="1" ht="15.75" x14ac:dyDescent="0.25">
      <c r="A81" s="44"/>
      <c r="B81" s="25"/>
      <c r="C81" s="25"/>
      <c r="D81" s="25"/>
      <c r="E81" s="43"/>
      <c r="F81" s="47"/>
      <c r="G81" s="29"/>
      <c r="H81" s="30"/>
      <c r="I81" s="43"/>
      <c r="J81" s="29"/>
    </row>
    <row r="82" spans="1:10" s="93" customFormat="1" x14ac:dyDescent="0.2">
      <c r="A82" s="65"/>
      <c r="B82" s="66" t="s">
        <v>32</v>
      </c>
      <c r="C82" s="66"/>
      <c r="D82" s="118"/>
      <c r="E82" s="67"/>
      <c r="F82" s="68">
        <v>-421814.51</v>
      </c>
      <c r="G82" s="67">
        <v>-1193000</v>
      </c>
      <c r="H82" s="79">
        <f>-3370000+500000</f>
        <v>-2870000</v>
      </c>
      <c r="I82" s="78"/>
      <c r="J82" s="67"/>
    </row>
    <row r="83" spans="1:10" s="70" customFormat="1" ht="15" hidden="1" customHeight="1" x14ac:dyDescent="0.2">
      <c r="A83" s="65"/>
      <c r="B83" s="66" t="s">
        <v>61</v>
      </c>
      <c r="C83" s="66"/>
      <c r="D83" s="66"/>
      <c r="E83" s="67">
        <v>-1000000</v>
      </c>
      <c r="F83" s="68"/>
      <c r="G83" s="67"/>
      <c r="H83" s="79">
        <v>-200000</v>
      </c>
      <c r="I83" s="104"/>
      <c r="J83" s="67"/>
    </row>
    <row r="84" spans="1:10" s="70" customFormat="1" hidden="1" x14ac:dyDescent="0.2">
      <c r="A84" s="65"/>
      <c r="B84" s="66" t="s">
        <v>62</v>
      </c>
      <c r="C84" s="66"/>
      <c r="D84" s="66"/>
      <c r="E84" s="67"/>
      <c r="F84" s="68"/>
      <c r="G84" s="67"/>
      <c r="H84" s="79"/>
      <c r="I84" s="104"/>
      <c r="J84" s="67"/>
    </row>
    <row r="85" spans="1:10" s="70" customFormat="1" hidden="1" x14ac:dyDescent="0.2">
      <c r="A85" s="65"/>
      <c r="B85" s="66" t="s">
        <v>61</v>
      </c>
      <c r="C85" s="66"/>
      <c r="D85" s="66"/>
      <c r="E85" s="67">
        <v>-1000000</v>
      </c>
      <c r="F85" s="68"/>
      <c r="G85" s="67"/>
      <c r="H85" s="79">
        <v>-200000</v>
      </c>
      <c r="I85" s="104"/>
      <c r="J85" s="67"/>
    </row>
    <row r="86" spans="1:10" s="70" customFormat="1" hidden="1" x14ac:dyDescent="0.2">
      <c r="A86" s="65"/>
      <c r="B86" s="66" t="s">
        <v>62</v>
      </c>
      <c r="C86" s="66"/>
      <c r="D86" s="66"/>
      <c r="E86" s="67"/>
      <c r="F86" s="68"/>
      <c r="G86" s="67"/>
      <c r="H86" s="79"/>
      <c r="I86" s="104"/>
      <c r="J86" s="67"/>
    </row>
    <row r="87" spans="1:10" s="70" customFormat="1" hidden="1" x14ac:dyDescent="0.2">
      <c r="A87" s="65"/>
      <c r="B87" s="66" t="s">
        <v>61</v>
      </c>
      <c r="C87" s="66"/>
      <c r="D87" s="66"/>
      <c r="E87" s="67">
        <v>-1000000</v>
      </c>
      <c r="F87" s="68"/>
      <c r="G87" s="67"/>
      <c r="H87" s="79">
        <v>-200000</v>
      </c>
      <c r="I87" s="104"/>
      <c r="J87" s="67"/>
    </row>
    <row r="88" spans="1:10" s="70" customFormat="1" hidden="1" x14ac:dyDescent="0.2">
      <c r="A88" s="65"/>
      <c r="B88" s="66" t="s">
        <v>62</v>
      </c>
      <c r="C88" s="66"/>
      <c r="D88" s="66"/>
      <c r="E88" s="67"/>
      <c r="F88" s="68"/>
      <c r="G88" s="67"/>
      <c r="H88" s="79"/>
      <c r="I88" s="104"/>
      <c r="J88" s="67"/>
    </row>
    <row r="89" spans="1:10" s="70" customFormat="1" hidden="1" x14ac:dyDescent="0.2">
      <c r="A89" s="65"/>
      <c r="B89" s="66" t="s">
        <v>61</v>
      </c>
      <c r="C89" s="66"/>
      <c r="D89" s="66"/>
      <c r="E89" s="67">
        <v>-1000000</v>
      </c>
      <c r="F89" s="68"/>
      <c r="G89" s="67"/>
      <c r="H89" s="79">
        <v>-200000</v>
      </c>
      <c r="I89" s="104"/>
      <c r="J89" s="67"/>
    </row>
    <row r="90" spans="1:10" s="70" customFormat="1" hidden="1" x14ac:dyDescent="0.2">
      <c r="A90" s="65"/>
      <c r="B90" s="66" t="s">
        <v>62</v>
      </c>
      <c r="C90" s="66"/>
      <c r="D90" s="66"/>
      <c r="E90" s="67"/>
      <c r="F90" s="68"/>
      <c r="G90" s="67"/>
      <c r="H90" s="79"/>
      <c r="I90" s="104"/>
      <c r="J90" s="67"/>
    </row>
    <row r="91" spans="1:10" s="70" customFormat="1" hidden="1" x14ac:dyDescent="0.2">
      <c r="A91" s="65"/>
      <c r="B91" s="126" t="s">
        <v>63</v>
      </c>
      <c r="C91" s="66"/>
      <c r="D91" s="66"/>
      <c r="E91" s="67">
        <f t="shared" ref="E91:E96" si="3">H91</f>
        <v>-40000</v>
      </c>
      <c r="F91" s="68"/>
      <c r="G91" s="67"/>
      <c r="H91" s="79">
        <v>-40000</v>
      </c>
      <c r="I91" s="104"/>
      <c r="J91" s="67"/>
    </row>
    <row r="92" spans="1:10" s="70" customFormat="1" hidden="1" x14ac:dyDescent="0.2">
      <c r="A92" s="65"/>
      <c r="B92" s="66" t="s">
        <v>64</v>
      </c>
      <c r="C92" s="66"/>
      <c r="D92" s="66"/>
      <c r="E92" s="67">
        <f t="shared" si="3"/>
        <v>-120000</v>
      </c>
      <c r="F92" s="68"/>
      <c r="G92" s="67"/>
      <c r="H92" s="79">
        <v>-120000</v>
      </c>
      <c r="I92" s="104"/>
      <c r="J92" s="67"/>
    </row>
    <row r="93" spans="1:10" s="70" customFormat="1" hidden="1" x14ac:dyDescent="0.2">
      <c r="A93" s="65"/>
      <c r="B93" s="126" t="s">
        <v>65</v>
      </c>
      <c r="C93" s="66"/>
      <c r="D93" s="66"/>
      <c r="E93" s="67">
        <f t="shared" si="3"/>
        <v>-100000</v>
      </c>
      <c r="F93" s="68"/>
      <c r="G93" s="67"/>
      <c r="H93" s="79">
        <v>-100000</v>
      </c>
      <c r="I93" s="104"/>
      <c r="J93" s="67"/>
    </row>
    <row r="94" spans="1:10" s="70" customFormat="1" hidden="1" x14ac:dyDescent="0.2">
      <c r="A94" s="65"/>
      <c r="B94" s="126" t="s">
        <v>65</v>
      </c>
      <c r="C94" s="66"/>
      <c r="D94" s="66"/>
      <c r="E94" s="67">
        <f t="shared" si="3"/>
        <v>-50000</v>
      </c>
      <c r="F94" s="68"/>
      <c r="G94" s="67"/>
      <c r="H94" s="79">
        <v>-50000</v>
      </c>
      <c r="I94" s="104"/>
      <c r="J94" s="67"/>
    </row>
    <row r="95" spans="1:10" s="70" customFormat="1" hidden="1" x14ac:dyDescent="0.2">
      <c r="A95" s="65"/>
      <c r="B95" s="126" t="s">
        <v>66</v>
      </c>
      <c r="C95" s="66"/>
      <c r="D95" s="66"/>
      <c r="E95" s="67">
        <f t="shared" si="3"/>
        <v>-60000</v>
      </c>
      <c r="F95" s="68"/>
      <c r="G95" s="67"/>
      <c r="H95" s="79">
        <v>-60000</v>
      </c>
      <c r="I95" s="104"/>
      <c r="J95" s="67"/>
    </row>
    <row r="96" spans="1:10" s="70" customFormat="1" hidden="1" x14ac:dyDescent="0.2">
      <c r="A96" s="65"/>
      <c r="B96" s="126" t="s">
        <v>67</v>
      </c>
      <c r="C96" s="66"/>
      <c r="D96" s="66"/>
      <c r="E96" s="67">
        <f t="shared" si="3"/>
        <v>-23000</v>
      </c>
      <c r="F96" s="68"/>
      <c r="G96" s="67"/>
      <c r="H96" s="79">
        <v>-23000</v>
      </c>
      <c r="I96" s="104"/>
      <c r="J96" s="67"/>
    </row>
    <row r="97" spans="1:10" s="93" customFormat="1" hidden="1" x14ac:dyDescent="0.2">
      <c r="A97" s="65"/>
      <c r="B97" s="66"/>
      <c r="C97" s="66"/>
      <c r="D97" s="118"/>
      <c r="E97" s="67"/>
      <c r="F97" s="68"/>
      <c r="G97" s="69"/>
      <c r="H97" s="79"/>
      <c r="I97" s="78"/>
      <c r="J97" s="67"/>
    </row>
    <row r="98" spans="1:10" s="93" customFormat="1" x14ac:dyDescent="0.2">
      <c r="A98" s="65"/>
      <c r="B98" s="66" t="s">
        <v>33</v>
      </c>
      <c r="C98" s="66"/>
      <c r="D98" s="118"/>
      <c r="E98" s="67"/>
      <c r="F98" s="68">
        <v>-80650</v>
      </c>
      <c r="G98" s="67">
        <v>-500000</v>
      </c>
      <c r="H98" s="79">
        <f>SUM(H99:H99)</f>
        <v>-500000</v>
      </c>
      <c r="I98" s="78"/>
      <c r="J98" s="67"/>
    </row>
    <row r="99" spans="1:10" s="70" customFormat="1" hidden="1" x14ac:dyDescent="0.2">
      <c r="A99" s="65"/>
      <c r="B99" s="126" t="s">
        <v>68</v>
      </c>
      <c r="C99" s="66"/>
      <c r="D99" s="66"/>
      <c r="E99" s="67">
        <f>H99</f>
        <v>-500000</v>
      </c>
      <c r="F99" s="68"/>
      <c r="G99" s="67"/>
      <c r="H99" s="79">
        <v>-500000</v>
      </c>
      <c r="I99" s="104"/>
      <c r="J99" s="67"/>
    </row>
    <row r="100" spans="1:10" s="93" customFormat="1" hidden="1" x14ac:dyDescent="0.2">
      <c r="A100" s="65"/>
      <c r="B100" s="66"/>
      <c r="C100" s="66"/>
      <c r="D100" s="118"/>
      <c r="E100" s="67"/>
      <c r="F100" s="68"/>
      <c r="G100" s="69"/>
      <c r="H100" s="79"/>
      <c r="I100" s="78"/>
      <c r="J100" s="67"/>
    </row>
    <row r="101" spans="1:10" s="93" customFormat="1" hidden="1" x14ac:dyDescent="0.2">
      <c r="A101" s="65"/>
      <c r="B101" s="66"/>
      <c r="C101" s="66"/>
      <c r="D101" s="118"/>
      <c r="E101" s="67"/>
      <c r="F101" s="68"/>
      <c r="G101" s="69"/>
      <c r="H101" s="79"/>
      <c r="I101" s="78"/>
      <c r="J101" s="67"/>
    </row>
    <row r="102" spans="1:10" s="93" customFormat="1" x14ac:dyDescent="0.2">
      <c r="A102" s="65"/>
      <c r="B102" s="66" t="s">
        <v>31</v>
      </c>
      <c r="C102" s="66"/>
      <c r="D102" s="66"/>
      <c r="E102" s="67"/>
      <c r="F102" s="68">
        <v>-3921826.87</v>
      </c>
      <c r="G102" s="67">
        <v>-4232000</v>
      </c>
      <c r="H102" s="79">
        <f>-4890000+360000</f>
        <v>-4530000</v>
      </c>
      <c r="I102" s="78"/>
      <c r="J102" s="67"/>
    </row>
    <row r="103" spans="1:10" s="70" customFormat="1" hidden="1" x14ac:dyDescent="0.2">
      <c r="A103" s="65"/>
      <c r="B103" s="126" t="s">
        <v>69</v>
      </c>
      <c r="C103" s="66"/>
      <c r="D103" s="66"/>
      <c r="E103" s="67">
        <f t="shared" ref="E103:E119" si="4">H103</f>
        <v>-55000</v>
      </c>
      <c r="F103" s="68"/>
      <c r="G103" s="67"/>
      <c r="H103" s="79">
        <v>-55000</v>
      </c>
      <c r="I103" s="104"/>
      <c r="J103" s="67"/>
    </row>
    <row r="104" spans="1:10" s="70" customFormat="1" hidden="1" x14ac:dyDescent="0.2">
      <c r="A104" s="65"/>
      <c r="B104" s="126" t="s">
        <v>70</v>
      </c>
      <c r="C104" s="66"/>
      <c r="D104" s="66"/>
      <c r="E104" s="67">
        <f t="shared" si="4"/>
        <v>-75000</v>
      </c>
      <c r="F104" s="68"/>
      <c r="G104" s="67"/>
      <c r="H104" s="79">
        <v>-75000</v>
      </c>
      <c r="I104" s="104"/>
      <c r="J104" s="67"/>
    </row>
    <row r="105" spans="1:10" s="70" customFormat="1" hidden="1" x14ac:dyDescent="0.2">
      <c r="A105" s="65"/>
      <c r="B105" s="126" t="s">
        <v>71</v>
      </c>
      <c r="C105" s="66"/>
      <c r="D105" s="66"/>
      <c r="E105" s="67">
        <f t="shared" si="4"/>
        <v>-50000</v>
      </c>
      <c r="F105" s="68"/>
      <c r="G105" s="67"/>
      <c r="H105" s="79">
        <v>-50000</v>
      </c>
      <c r="I105" s="104"/>
      <c r="J105" s="67"/>
    </row>
    <row r="106" spans="1:10" s="70" customFormat="1" hidden="1" x14ac:dyDescent="0.2">
      <c r="A106" s="65"/>
      <c r="B106" s="126" t="s">
        <v>72</v>
      </c>
      <c r="C106" s="66"/>
      <c r="D106" s="66"/>
      <c r="E106" s="67">
        <f t="shared" si="4"/>
        <v>-30000</v>
      </c>
      <c r="F106" s="68"/>
      <c r="G106" s="67"/>
      <c r="H106" s="79">
        <v>-30000</v>
      </c>
      <c r="I106" s="104"/>
      <c r="J106" s="67"/>
    </row>
    <row r="107" spans="1:10" s="70" customFormat="1" hidden="1" x14ac:dyDescent="0.2">
      <c r="A107" s="65"/>
      <c r="B107" s="126" t="s">
        <v>73</v>
      </c>
      <c r="C107" s="126" t="s">
        <v>59</v>
      </c>
      <c r="D107" s="66"/>
      <c r="E107" s="67">
        <f t="shared" si="4"/>
        <v>-150000</v>
      </c>
      <c r="F107" s="68"/>
      <c r="G107" s="67"/>
      <c r="H107" s="79">
        <v>-150000</v>
      </c>
      <c r="I107" s="104"/>
      <c r="J107" s="67"/>
    </row>
    <row r="108" spans="1:10" s="70" customFormat="1" hidden="1" x14ac:dyDescent="0.2">
      <c r="A108" s="65"/>
      <c r="B108" s="126" t="s">
        <v>74</v>
      </c>
      <c r="C108" s="126" t="s">
        <v>60</v>
      </c>
      <c r="D108" s="66"/>
      <c r="E108" s="67">
        <f t="shared" si="4"/>
        <v>-2000000</v>
      </c>
      <c r="F108" s="68"/>
      <c r="G108" s="67"/>
      <c r="H108" s="79">
        <v>-2000000</v>
      </c>
      <c r="I108" s="104"/>
      <c r="J108" s="67"/>
    </row>
    <row r="109" spans="1:10" s="70" customFormat="1" hidden="1" x14ac:dyDescent="0.2">
      <c r="A109" s="65"/>
      <c r="B109" s="126" t="s">
        <v>75</v>
      </c>
      <c r="C109" s="66"/>
      <c r="D109" s="66"/>
      <c r="E109" s="67">
        <f t="shared" si="4"/>
        <v>-70000</v>
      </c>
      <c r="F109" s="68"/>
      <c r="G109" s="67"/>
      <c r="H109" s="79">
        <v>-70000</v>
      </c>
      <c r="I109" s="104"/>
      <c r="J109" s="67"/>
    </row>
    <row r="110" spans="1:10" s="70" customFormat="1" hidden="1" x14ac:dyDescent="0.2">
      <c r="A110" s="65"/>
      <c r="B110" s="126" t="s">
        <v>76</v>
      </c>
      <c r="C110" s="66"/>
      <c r="D110" s="66"/>
      <c r="E110" s="67">
        <f t="shared" si="4"/>
        <v>-30000</v>
      </c>
      <c r="F110" s="68"/>
      <c r="G110" s="67"/>
      <c r="H110" s="79">
        <v>-30000</v>
      </c>
      <c r="I110" s="104"/>
      <c r="J110" s="67"/>
    </row>
    <row r="111" spans="1:10" s="70" customFormat="1" hidden="1" x14ac:dyDescent="0.2">
      <c r="A111" s="65"/>
      <c r="B111" s="126" t="s">
        <v>77</v>
      </c>
      <c r="C111" s="66"/>
      <c r="D111" s="66"/>
      <c r="E111" s="67">
        <f t="shared" si="4"/>
        <v>-30000</v>
      </c>
      <c r="F111" s="68"/>
      <c r="G111" s="67"/>
      <c r="H111" s="79">
        <v>-30000</v>
      </c>
      <c r="I111" s="104"/>
      <c r="J111" s="67"/>
    </row>
    <row r="112" spans="1:10" s="70" customFormat="1" hidden="1" x14ac:dyDescent="0.2">
      <c r="A112" s="65"/>
      <c r="B112" s="126" t="s">
        <v>78</v>
      </c>
      <c r="C112" s="66"/>
      <c r="D112" s="66"/>
      <c r="E112" s="67">
        <f t="shared" si="4"/>
        <v>-30000</v>
      </c>
      <c r="F112" s="68"/>
      <c r="G112" s="67"/>
      <c r="H112" s="79">
        <v>-30000</v>
      </c>
      <c r="I112" s="104"/>
      <c r="J112" s="67"/>
    </row>
    <row r="113" spans="1:10" s="70" customFormat="1" hidden="1" x14ac:dyDescent="0.2">
      <c r="A113" s="65"/>
      <c r="B113" s="126" t="s">
        <v>79</v>
      </c>
      <c r="C113" s="66"/>
      <c r="D113" s="66"/>
      <c r="E113" s="67">
        <f t="shared" si="4"/>
        <v>-30000</v>
      </c>
      <c r="F113" s="68"/>
      <c r="G113" s="67"/>
      <c r="H113" s="79">
        <v>-30000</v>
      </c>
      <c r="I113" s="104"/>
      <c r="J113" s="67"/>
    </row>
    <row r="114" spans="1:10" s="70" customFormat="1" hidden="1" x14ac:dyDescent="0.2">
      <c r="A114" s="65"/>
      <c r="B114" s="126" t="s">
        <v>80</v>
      </c>
      <c r="C114" s="66"/>
      <c r="D114" s="66"/>
      <c r="E114" s="67">
        <f t="shared" si="4"/>
        <v>-245000</v>
      </c>
      <c r="F114" s="68"/>
      <c r="G114" s="67"/>
      <c r="H114" s="79">
        <v>-245000</v>
      </c>
      <c r="I114" s="104"/>
      <c r="J114" s="67"/>
    </row>
    <row r="115" spans="1:10" s="70" customFormat="1" hidden="1" x14ac:dyDescent="0.2">
      <c r="A115" s="65"/>
      <c r="B115" s="126" t="s">
        <v>81</v>
      </c>
      <c r="C115" s="66"/>
      <c r="D115" s="66"/>
      <c r="E115" s="67">
        <f t="shared" si="4"/>
        <v>-40000</v>
      </c>
      <c r="F115" s="68"/>
      <c r="G115" s="67"/>
      <c r="H115" s="79">
        <v>-40000</v>
      </c>
      <c r="I115" s="104"/>
      <c r="J115" s="67"/>
    </row>
    <row r="116" spans="1:10" s="70" customFormat="1" hidden="1" x14ac:dyDescent="0.2">
      <c r="A116" s="65"/>
      <c r="B116" s="126" t="s">
        <v>82</v>
      </c>
      <c r="C116" s="66"/>
      <c r="D116" s="66"/>
      <c r="E116" s="67">
        <f t="shared" si="4"/>
        <v>-67000</v>
      </c>
      <c r="F116" s="68"/>
      <c r="G116" s="67"/>
      <c r="H116" s="79">
        <v>-67000</v>
      </c>
      <c r="I116" s="104"/>
      <c r="J116" s="67"/>
    </row>
    <row r="117" spans="1:10" s="70" customFormat="1" hidden="1" x14ac:dyDescent="0.2">
      <c r="A117" s="65"/>
      <c r="B117" s="126" t="s">
        <v>83</v>
      </c>
      <c r="C117" s="66"/>
      <c r="D117" s="66"/>
      <c r="E117" s="67">
        <f t="shared" si="4"/>
        <v>-30000</v>
      </c>
      <c r="F117" s="68"/>
      <c r="G117" s="67"/>
      <c r="H117" s="79">
        <v>-30000</v>
      </c>
      <c r="I117" s="104"/>
      <c r="J117" s="67"/>
    </row>
    <row r="118" spans="1:10" s="70" customFormat="1" hidden="1" x14ac:dyDescent="0.2">
      <c r="A118" s="65"/>
      <c r="B118" s="126" t="s">
        <v>84</v>
      </c>
      <c r="C118" s="66"/>
      <c r="D118" s="66"/>
      <c r="E118" s="67">
        <f t="shared" si="4"/>
        <v>-100000</v>
      </c>
      <c r="F118" s="68"/>
      <c r="G118" s="67"/>
      <c r="H118" s="79">
        <v>-100000</v>
      </c>
      <c r="I118" s="104"/>
      <c r="J118" s="67"/>
    </row>
    <row r="119" spans="1:10" s="70" customFormat="1" hidden="1" x14ac:dyDescent="0.2">
      <c r="A119" s="65"/>
      <c r="B119" s="126" t="s">
        <v>53</v>
      </c>
      <c r="C119" s="66"/>
      <c r="D119" s="66"/>
      <c r="E119" s="67">
        <f t="shared" si="4"/>
        <v>-1100000</v>
      </c>
      <c r="F119" s="68"/>
      <c r="G119" s="67"/>
      <c r="H119" s="79">
        <v>-1100000</v>
      </c>
      <c r="I119" s="104"/>
      <c r="J119" s="67"/>
    </row>
    <row r="120" spans="1:10" s="121" customFormat="1" hidden="1" x14ac:dyDescent="0.2">
      <c r="A120" s="124"/>
      <c r="B120" s="66" t="s">
        <v>88</v>
      </c>
      <c r="C120" s="66"/>
      <c r="D120" s="66"/>
      <c r="E120" s="67"/>
      <c r="F120" s="68"/>
      <c r="G120" s="67"/>
      <c r="H120" s="79">
        <v>-100000</v>
      </c>
      <c r="I120" s="104"/>
      <c r="J120" s="67"/>
    </row>
    <row r="121" spans="1:10" s="121" customFormat="1" hidden="1" x14ac:dyDescent="0.2">
      <c r="A121" s="124"/>
      <c r="B121" s="66"/>
      <c r="C121" s="66"/>
      <c r="D121" s="66"/>
      <c r="E121" s="67"/>
      <c r="F121" s="68"/>
      <c r="G121" s="67"/>
      <c r="H121" s="79"/>
      <c r="I121" s="78"/>
      <c r="J121" s="67"/>
    </row>
    <row r="122" spans="1:10" s="48" customFormat="1" ht="15.75" hidden="1" x14ac:dyDescent="0.25">
      <c r="A122" s="44"/>
      <c r="B122" s="25" t="s">
        <v>44</v>
      </c>
      <c r="C122" s="25"/>
      <c r="D122" s="25"/>
      <c r="E122" s="29"/>
      <c r="F122" s="47"/>
      <c r="G122" s="29"/>
      <c r="H122" s="41"/>
      <c r="I122" s="30"/>
      <c r="J122" s="29"/>
    </row>
    <row r="123" spans="1:10" s="1" customFormat="1" ht="15.75" x14ac:dyDescent="0.25">
      <c r="A123" s="24"/>
      <c r="B123" s="25"/>
      <c r="C123" s="25"/>
      <c r="D123" s="25"/>
      <c r="E123" s="29"/>
      <c r="F123" s="47"/>
      <c r="G123" s="29"/>
      <c r="H123" s="41"/>
      <c r="I123" s="30"/>
      <c r="J123" s="29"/>
    </row>
    <row r="124" spans="1:10" s="1" customFormat="1" ht="15.75" x14ac:dyDescent="0.25">
      <c r="A124" s="24"/>
      <c r="B124" s="25" t="s">
        <v>14</v>
      </c>
      <c r="C124" s="25"/>
      <c r="D124" s="25"/>
      <c r="E124" s="43"/>
      <c r="F124" s="47">
        <f>SUM(F80:F123)</f>
        <v>-6729120.1100000003</v>
      </c>
      <c r="G124" s="29">
        <f>G80+G82+G98+G102+G122</f>
        <v>-12000000</v>
      </c>
      <c r="H124" s="30">
        <f>H80+H82+H98+H102+H122</f>
        <v>-12000000</v>
      </c>
      <c r="I124" s="43">
        <f>I80+I82+I98+I102+I122</f>
        <v>-12000000</v>
      </c>
      <c r="J124" s="29">
        <f>J80+J82+J98+J102+J122</f>
        <v>-12000000</v>
      </c>
    </row>
    <row r="125" spans="1:10" ht="15.75" x14ac:dyDescent="0.25">
      <c r="A125" s="24"/>
      <c r="B125" s="25"/>
      <c r="C125" s="25"/>
      <c r="D125" s="25"/>
      <c r="E125" s="43"/>
      <c r="F125" s="47"/>
      <c r="G125" s="29"/>
      <c r="H125" s="86"/>
      <c r="I125" s="43"/>
      <c r="J125" s="29"/>
    </row>
    <row r="126" spans="1:10" ht="15.75" x14ac:dyDescent="0.25">
      <c r="A126" s="24"/>
      <c r="B126" s="25"/>
      <c r="C126" s="25"/>
      <c r="D126" s="25"/>
      <c r="E126" s="43"/>
      <c r="F126" s="47"/>
      <c r="G126" s="29"/>
      <c r="H126" s="86"/>
      <c r="I126" s="111"/>
      <c r="J126" s="112"/>
    </row>
    <row r="127" spans="1:10" s="54" customFormat="1" ht="15.75" x14ac:dyDescent="0.25">
      <c r="A127" s="24" t="s">
        <v>6</v>
      </c>
      <c r="B127" s="31"/>
      <c r="C127" s="31"/>
      <c r="D127" s="26"/>
      <c r="E127" s="26"/>
      <c r="F127" s="49"/>
      <c r="G127" s="27"/>
      <c r="H127" s="84"/>
      <c r="I127" s="82"/>
      <c r="J127" s="83"/>
    </row>
    <row r="128" spans="1:10" x14ac:dyDescent="0.2">
      <c r="A128" s="36"/>
      <c r="B128" s="31" t="s">
        <v>7</v>
      </c>
      <c r="C128" s="31"/>
      <c r="D128" s="26"/>
      <c r="E128" s="26"/>
      <c r="F128" s="49"/>
      <c r="G128" s="27"/>
      <c r="H128" s="84"/>
      <c r="I128" s="82"/>
      <c r="J128" s="83"/>
    </row>
    <row r="129" spans="1:13" x14ac:dyDescent="0.2">
      <c r="A129" s="36"/>
      <c r="B129" s="31" t="s">
        <v>8</v>
      </c>
      <c r="C129" s="31"/>
      <c r="D129" s="26"/>
      <c r="E129" s="31"/>
      <c r="F129" s="49"/>
      <c r="G129" s="27"/>
      <c r="H129" s="84"/>
      <c r="I129" s="113"/>
      <c r="J129" s="83"/>
    </row>
    <row r="130" spans="1:13" x14ac:dyDescent="0.2">
      <c r="A130" s="36"/>
      <c r="B130" s="31" t="s">
        <v>43</v>
      </c>
      <c r="C130" s="31"/>
      <c r="D130" s="26"/>
      <c r="E130" s="31"/>
      <c r="F130" s="49">
        <v>131218.92000000001</v>
      </c>
      <c r="G130" s="27"/>
      <c r="H130" s="85"/>
      <c r="I130" s="103"/>
      <c r="J130" s="27"/>
    </row>
    <row r="131" spans="1:13" s="1" customFormat="1" ht="15.75" x14ac:dyDescent="0.25">
      <c r="A131" s="24"/>
      <c r="B131" s="25" t="s">
        <v>5</v>
      </c>
      <c r="C131" s="25"/>
      <c r="D131" s="28"/>
      <c r="E131" s="29"/>
      <c r="F131" s="47">
        <f>SUM(F128:F130)</f>
        <v>131218.92000000001</v>
      </c>
      <c r="G131" s="29">
        <f>SUM(G128:G130)</f>
        <v>0</v>
      </c>
      <c r="H131" s="41">
        <f>SUM(H128:H130)</f>
        <v>0</v>
      </c>
      <c r="I131" s="43">
        <f>SUM(I128:I130)</f>
        <v>0</v>
      </c>
      <c r="J131" s="29">
        <f>SUM(J128:J130)</f>
        <v>0</v>
      </c>
    </row>
    <row r="132" spans="1:13" s="1" customFormat="1" ht="15.75" x14ac:dyDescent="0.25">
      <c r="A132" s="24"/>
      <c r="B132" s="25"/>
      <c r="C132" s="25"/>
      <c r="D132" s="28"/>
      <c r="E132" s="30"/>
      <c r="F132" s="47"/>
      <c r="G132" s="29"/>
      <c r="H132" s="41"/>
      <c r="I132" s="43"/>
      <c r="J132" s="29"/>
    </row>
    <row r="133" spans="1:13" s="1" customFormat="1" ht="15.75" x14ac:dyDescent="0.25">
      <c r="A133" s="24"/>
      <c r="B133" s="25" t="s">
        <v>9</v>
      </c>
      <c r="C133" s="25"/>
      <c r="D133" s="28"/>
      <c r="E133" s="29"/>
      <c r="F133" s="47">
        <f>F131+F124</f>
        <v>-6597901.1900000004</v>
      </c>
      <c r="G133" s="29">
        <f>G131+G124</f>
        <v>-12000000</v>
      </c>
      <c r="H133" s="41">
        <f>H131+H124</f>
        <v>-12000000</v>
      </c>
      <c r="I133" s="43">
        <f>I131+I124</f>
        <v>-12000000</v>
      </c>
      <c r="J133" s="29">
        <f>J131+J124</f>
        <v>-12000000</v>
      </c>
    </row>
    <row r="134" spans="1:13" x14ac:dyDescent="0.2">
      <c r="A134" s="36"/>
      <c r="B134" s="38" t="s">
        <v>21</v>
      </c>
      <c r="C134" s="31"/>
      <c r="D134" s="26"/>
      <c r="E134" s="27"/>
      <c r="F134" s="49">
        <v>0</v>
      </c>
      <c r="G134" s="27">
        <v>0</v>
      </c>
      <c r="H134" s="37">
        <v>0</v>
      </c>
      <c r="I134" s="103">
        <v>0</v>
      </c>
      <c r="J134" s="27">
        <v>0</v>
      </c>
    </row>
    <row r="135" spans="1:13" x14ac:dyDescent="0.2">
      <c r="A135" s="36"/>
      <c r="B135" s="38"/>
      <c r="C135" s="31"/>
      <c r="D135" s="26"/>
      <c r="E135" s="32"/>
      <c r="F135" s="49"/>
      <c r="G135" s="27"/>
      <c r="H135" s="37"/>
      <c r="I135" s="103"/>
      <c r="J135" s="27"/>
    </row>
    <row r="136" spans="1:13" x14ac:dyDescent="0.2">
      <c r="A136" s="22"/>
      <c r="B136" s="39"/>
      <c r="C136" s="23"/>
      <c r="D136" s="34"/>
      <c r="E136" s="7"/>
      <c r="F136" s="58"/>
      <c r="G136" s="61"/>
      <c r="H136" s="53"/>
      <c r="I136" s="105"/>
      <c r="J136" s="35"/>
    </row>
    <row r="137" spans="1:13" ht="15.75" x14ac:dyDescent="0.25">
      <c r="A137" s="24" t="s">
        <v>22</v>
      </c>
      <c r="B137" s="46"/>
      <c r="C137" s="25"/>
      <c r="D137" s="28"/>
      <c r="E137" s="30"/>
      <c r="F137" s="47"/>
      <c r="G137" s="52"/>
      <c r="H137" s="41"/>
      <c r="I137" s="43"/>
      <c r="J137" s="29"/>
    </row>
    <row r="138" spans="1:13" ht="15.75" x14ac:dyDescent="0.25">
      <c r="A138" s="36"/>
      <c r="B138" s="25"/>
      <c r="C138" s="31"/>
      <c r="D138" s="26"/>
      <c r="E138" s="30"/>
      <c r="F138" s="47">
        <v>-3598600.34</v>
      </c>
      <c r="G138" s="29">
        <v>-4700000</v>
      </c>
      <c r="H138" s="41">
        <f>SUM(H140:H145)</f>
        <v>-6100000</v>
      </c>
      <c r="I138" s="43">
        <v>-23900000</v>
      </c>
      <c r="J138" s="29">
        <f>I138-1500000</f>
        <v>-25400000</v>
      </c>
      <c r="M138" s="152"/>
    </row>
    <row r="139" spans="1:13" ht="15.75" x14ac:dyDescent="0.25">
      <c r="A139" s="36"/>
      <c r="B139" s="25"/>
      <c r="C139" s="31"/>
      <c r="D139" s="26"/>
      <c r="E139" s="30"/>
      <c r="F139" s="47"/>
      <c r="G139" s="29"/>
      <c r="H139" s="41"/>
      <c r="I139" s="43"/>
      <c r="J139" s="29"/>
    </row>
    <row r="140" spans="1:13" ht="15.75" x14ac:dyDescent="0.25">
      <c r="A140" s="36"/>
      <c r="B140" s="66" t="s">
        <v>51</v>
      </c>
      <c r="C140" s="31"/>
      <c r="D140" s="26"/>
      <c r="E140" s="30"/>
      <c r="F140" s="47"/>
      <c r="G140" s="29"/>
      <c r="H140" s="79">
        <f>-4400300-27680-5500000+5300000</f>
        <v>-4627980</v>
      </c>
      <c r="I140" s="43"/>
      <c r="J140" s="29"/>
      <c r="L140" s="152"/>
    </row>
    <row r="141" spans="1:13" s="87" customFormat="1" ht="15.75" x14ac:dyDescent="0.25">
      <c r="A141" s="65"/>
      <c r="B141" s="66" t="s">
        <v>113</v>
      </c>
      <c r="C141" s="66"/>
      <c r="D141" s="118"/>
      <c r="E141" s="78"/>
      <c r="F141" s="77"/>
      <c r="G141" s="80"/>
      <c r="H141" s="79">
        <v>-550000</v>
      </c>
      <c r="I141" s="94"/>
      <c r="J141" s="76"/>
    </row>
    <row r="142" spans="1:13" s="87" customFormat="1" ht="15.75" x14ac:dyDescent="0.25">
      <c r="A142" s="65"/>
      <c r="B142" s="66" t="s">
        <v>52</v>
      </c>
      <c r="C142" s="66"/>
      <c r="D142" s="118"/>
      <c r="E142" s="78"/>
      <c r="F142" s="77"/>
      <c r="G142" s="80"/>
      <c r="H142" s="79">
        <f>-322800-32000</f>
        <v>-354800</v>
      </c>
      <c r="I142" s="94"/>
      <c r="J142" s="76"/>
    </row>
    <row r="143" spans="1:13" s="87" customFormat="1" ht="15.75" x14ac:dyDescent="0.25">
      <c r="A143" s="65"/>
      <c r="B143" s="66" t="s">
        <v>54</v>
      </c>
      <c r="C143" s="66"/>
      <c r="D143" s="118"/>
      <c r="E143" s="78"/>
      <c r="F143" s="77"/>
      <c r="G143" s="80"/>
      <c r="H143" s="79">
        <v>-69220</v>
      </c>
      <c r="I143" s="94"/>
      <c r="J143" s="76"/>
    </row>
    <row r="144" spans="1:13" s="117" customFormat="1" x14ac:dyDescent="0.2">
      <c r="A144" s="114"/>
      <c r="B144" s="66" t="s">
        <v>56</v>
      </c>
      <c r="C144" s="66"/>
      <c r="D144" s="115"/>
      <c r="E144" s="78"/>
      <c r="F144" s="119"/>
      <c r="G144" s="116"/>
      <c r="H144" s="79">
        <f>-380000-40000</f>
        <v>-420000</v>
      </c>
      <c r="I144" s="104"/>
      <c r="J144" s="67"/>
    </row>
    <row r="145" spans="1:10" s="117" customFormat="1" ht="15.75" x14ac:dyDescent="0.25">
      <c r="A145" s="114"/>
      <c r="B145" s="66" t="s">
        <v>55</v>
      </c>
      <c r="C145" s="66"/>
      <c r="D145" s="115"/>
      <c r="E145" s="78"/>
      <c r="F145" s="120"/>
      <c r="G145" s="116"/>
      <c r="H145" s="79">
        <v>-78000</v>
      </c>
      <c r="I145" s="94"/>
      <c r="J145" s="76"/>
    </row>
    <row r="146" spans="1:10" s="117" customFormat="1" hidden="1" x14ac:dyDescent="0.2">
      <c r="A146" s="114"/>
      <c r="B146" s="66" t="s">
        <v>30</v>
      </c>
      <c r="C146" s="66"/>
      <c r="D146" s="115"/>
      <c r="E146" s="78"/>
      <c r="F146" s="119"/>
      <c r="G146" s="116"/>
      <c r="H146" s="79"/>
      <c r="I146" s="104"/>
      <c r="J146" s="67"/>
    </row>
    <row r="147" spans="1:10" s="87" customFormat="1" x14ac:dyDescent="0.2">
      <c r="A147" s="65"/>
      <c r="B147" s="66"/>
      <c r="C147" s="66"/>
      <c r="D147" s="118"/>
      <c r="E147" s="78"/>
      <c r="F147" s="68"/>
      <c r="G147" s="69"/>
      <c r="H147" s="123"/>
      <c r="I147" s="104"/>
      <c r="J147" s="67"/>
    </row>
    <row r="148" spans="1:10" s="87" customFormat="1" ht="15.75" x14ac:dyDescent="0.25">
      <c r="A148" s="72"/>
      <c r="B148" s="73" t="s">
        <v>39</v>
      </c>
      <c r="C148" s="73"/>
      <c r="D148" s="125"/>
      <c r="E148" s="76"/>
      <c r="F148" s="77">
        <f>F138</f>
        <v>-3598600.34</v>
      </c>
      <c r="G148" s="77">
        <f t="shared" ref="G148:J148" si="5">G138</f>
        <v>-4700000</v>
      </c>
      <c r="H148" s="77">
        <f t="shared" si="5"/>
        <v>-6100000</v>
      </c>
      <c r="I148" s="77">
        <f t="shared" si="5"/>
        <v>-23900000</v>
      </c>
      <c r="J148" s="77">
        <f t="shared" si="5"/>
        <v>-25400000</v>
      </c>
    </row>
    <row r="149" spans="1:10" s="87" customFormat="1" ht="15.75" x14ac:dyDescent="0.25">
      <c r="A149" s="72"/>
      <c r="B149" s="73"/>
      <c r="C149" s="73"/>
      <c r="D149" s="73"/>
      <c r="E149" s="76"/>
      <c r="F149" s="77"/>
      <c r="G149" s="80"/>
      <c r="H149" s="71"/>
      <c r="I149" s="94"/>
      <c r="J149" s="76"/>
    </row>
    <row r="150" spans="1:10" ht="15.75" x14ac:dyDescent="0.25">
      <c r="A150" s="24"/>
      <c r="B150" s="25"/>
      <c r="C150" s="25"/>
      <c r="D150" s="25"/>
      <c r="E150" s="29"/>
      <c r="F150" s="47"/>
      <c r="G150" s="29"/>
      <c r="H150" s="30"/>
      <c r="I150" s="43"/>
      <c r="J150" s="29"/>
    </row>
    <row r="151" spans="1:10" ht="15.75" x14ac:dyDescent="0.25">
      <c r="A151" s="24" t="s">
        <v>6</v>
      </c>
      <c r="B151" s="31"/>
      <c r="C151" s="31"/>
      <c r="D151" s="26"/>
      <c r="E151" s="31"/>
      <c r="F151" s="49"/>
      <c r="G151" s="27"/>
      <c r="H151" s="37"/>
      <c r="I151" s="103"/>
      <c r="J151" s="27"/>
    </row>
    <row r="152" spans="1:10" x14ac:dyDescent="0.2">
      <c r="A152" s="36"/>
      <c r="B152" s="31" t="s">
        <v>7</v>
      </c>
      <c r="C152" s="31"/>
      <c r="D152" s="26"/>
      <c r="E152" s="31"/>
      <c r="F152" s="49"/>
      <c r="G152" s="27"/>
      <c r="H152" s="37"/>
      <c r="I152" s="103"/>
      <c r="J152" s="27"/>
    </row>
    <row r="153" spans="1:10" x14ac:dyDescent="0.2">
      <c r="A153" s="36"/>
      <c r="B153" s="31" t="s">
        <v>8</v>
      </c>
      <c r="C153" s="31"/>
      <c r="D153" s="26"/>
      <c r="E153" s="31"/>
      <c r="F153" s="60"/>
      <c r="G153" s="27"/>
      <c r="H153" s="37"/>
      <c r="I153" s="103"/>
      <c r="J153" s="27"/>
    </row>
    <row r="154" spans="1:10" x14ac:dyDescent="0.2">
      <c r="A154" s="36"/>
      <c r="B154" s="31" t="s">
        <v>23</v>
      </c>
      <c r="C154" s="31"/>
      <c r="D154" s="26"/>
      <c r="E154" s="31"/>
      <c r="F154" s="60"/>
      <c r="G154" s="27"/>
      <c r="H154" s="37"/>
      <c r="I154" s="103"/>
      <c r="J154" s="27"/>
    </row>
    <row r="155" spans="1:10" ht="15.75" x14ac:dyDescent="0.25">
      <c r="A155" s="24"/>
      <c r="B155" s="25" t="s">
        <v>5</v>
      </c>
      <c r="C155" s="25"/>
      <c r="D155" s="28"/>
      <c r="E155" s="29"/>
      <c r="F155" s="47">
        <f>SUM(F152:F154)</f>
        <v>0</v>
      </c>
      <c r="G155" s="29">
        <f>SUM(G152:G154)</f>
        <v>0</v>
      </c>
      <c r="H155" s="41">
        <f>SUM(H152:H154)</f>
        <v>0</v>
      </c>
      <c r="I155" s="43">
        <f>SUM(I152:I153)</f>
        <v>0</v>
      </c>
      <c r="J155" s="29">
        <f>SUM(J152:J153)</f>
        <v>0</v>
      </c>
    </row>
    <row r="156" spans="1:10" ht="15.75" x14ac:dyDescent="0.25">
      <c r="A156" s="44"/>
      <c r="B156" s="25"/>
      <c r="C156" s="25"/>
      <c r="D156" s="28"/>
      <c r="E156" s="30"/>
      <c r="F156" s="47"/>
      <c r="G156" s="29"/>
      <c r="H156" s="41"/>
      <c r="I156" s="43"/>
      <c r="J156" s="29"/>
    </row>
    <row r="157" spans="1:10" ht="15.75" x14ac:dyDescent="0.25">
      <c r="A157" s="24"/>
      <c r="B157" s="25" t="s">
        <v>9</v>
      </c>
      <c r="C157" s="25"/>
      <c r="D157" s="28"/>
      <c r="E157" s="29"/>
      <c r="F157" s="47">
        <f>F148+F155</f>
        <v>-3598600.34</v>
      </c>
      <c r="G157" s="29">
        <f>G148+G155</f>
        <v>-4700000</v>
      </c>
      <c r="H157" s="41">
        <f>H148+H155</f>
        <v>-6100000</v>
      </c>
      <c r="I157" s="43">
        <f>I148+I155</f>
        <v>-23900000</v>
      </c>
      <c r="J157" s="29">
        <f>J148+J155</f>
        <v>-25400000</v>
      </c>
    </row>
    <row r="158" spans="1:10" x14ac:dyDescent="0.2">
      <c r="A158" s="36"/>
      <c r="B158" s="38" t="s">
        <v>21</v>
      </c>
      <c r="C158" s="31"/>
      <c r="D158" s="26"/>
      <c r="E158" s="27"/>
      <c r="F158" s="49">
        <v>0</v>
      </c>
      <c r="G158" s="27">
        <v>0</v>
      </c>
      <c r="H158" s="37">
        <v>0</v>
      </c>
      <c r="I158" s="103">
        <v>0</v>
      </c>
      <c r="J158" s="27">
        <v>0</v>
      </c>
    </row>
    <row r="159" spans="1:10" x14ac:dyDescent="0.2">
      <c r="A159" s="36"/>
      <c r="B159" s="38"/>
      <c r="C159" s="31"/>
      <c r="D159" s="26"/>
      <c r="E159" s="27"/>
      <c r="F159" s="49"/>
      <c r="G159" s="27"/>
      <c r="H159" s="37"/>
      <c r="I159" s="113"/>
      <c r="J159" s="83"/>
    </row>
    <row r="160" spans="1:10" x14ac:dyDescent="0.2">
      <c r="A160" s="22"/>
      <c r="B160" s="39"/>
      <c r="C160" s="23"/>
      <c r="D160" s="34"/>
      <c r="E160" s="35"/>
      <c r="F160" s="62"/>
      <c r="G160" s="35"/>
      <c r="H160" s="53"/>
      <c r="I160" s="105"/>
      <c r="J160" s="35"/>
    </row>
    <row r="161" spans="1:11" s="87" customFormat="1" ht="15.75" x14ac:dyDescent="0.25">
      <c r="A161" s="72" t="s">
        <v>47</v>
      </c>
      <c r="B161" s="74"/>
      <c r="C161" s="66"/>
      <c r="D161" s="118"/>
      <c r="E161" s="67"/>
      <c r="F161" s="68"/>
      <c r="G161" s="67"/>
      <c r="H161" s="79"/>
      <c r="I161" s="127"/>
      <c r="J161" s="128"/>
    </row>
    <row r="162" spans="1:11" s="87" customFormat="1" x14ac:dyDescent="0.2">
      <c r="A162" s="65"/>
      <c r="B162" s="74"/>
      <c r="C162" s="66"/>
      <c r="D162" s="118"/>
      <c r="E162" s="67"/>
      <c r="F162" s="68"/>
      <c r="G162" s="67"/>
      <c r="H162" s="85"/>
      <c r="I162" s="127"/>
      <c r="J162" s="128"/>
    </row>
    <row r="163" spans="1:11" s="87" customFormat="1" ht="15.75" x14ac:dyDescent="0.25">
      <c r="A163" s="65"/>
      <c r="B163" s="66" t="s">
        <v>48</v>
      </c>
      <c r="C163" s="66"/>
      <c r="D163" s="118"/>
      <c r="E163" s="67"/>
      <c r="F163" s="77">
        <v>-403.1</v>
      </c>
      <c r="G163" s="76">
        <v>0</v>
      </c>
      <c r="H163" s="81">
        <v>0</v>
      </c>
      <c r="I163" s="94">
        <v>0</v>
      </c>
      <c r="J163" s="76">
        <v>0</v>
      </c>
      <c r="K163" s="93"/>
    </row>
    <row r="164" spans="1:11" s="87" customFormat="1" ht="15.75" x14ac:dyDescent="0.25">
      <c r="A164" s="65"/>
      <c r="B164" s="66"/>
      <c r="C164" s="66"/>
      <c r="D164" s="118"/>
      <c r="E164" s="67"/>
      <c r="F164" s="77"/>
      <c r="G164" s="76"/>
      <c r="H164" s="81"/>
      <c r="I164" s="94"/>
      <c r="J164" s="76"/>
      <c r="K164" s="93"/>
    </row>
    <row r="165" spans="1:11" s="87" customFormat="1" x14ac:dyDescent="0.2">
      <c r="A165" s="65"/>
      <c r="B165" s="74"/>
      <c r="C165" s="66"/>
      <c r="D165" s="118"/>
      <c r="E165" s="67"/>
      <c r="F165" s="68"/>
      <c r="G165" s="67"/>
      <c r="H165" s="79"/>
      <c r="I165" s="104"/>
      <c r="J165" s="67"/>
      <c r="K165" s="93"/>
    </row>
    <row r="166" spans="1:11" s="87" customFormat="1" ht="15.75" x14ac:dyDescent="0.25">
      <c r="A166" s="72" t="s">
        <v>6</v>
      </c>
      <c r="B166" s="66"/>
      <c r="C166" s="66"/>
      <c r="D166" s="118"/>
      <c r="E166" s="66"/>
      <c r="F166" s="68"/>
      <c r="G166" s="67"/>
      <c r="H166" s="79"/>
      <c r="I166" s="104"/>
      <c r="J166" s="67"/>
      <c r="K166" s="93"/>
    </row>
    <row r="167" spans="1:11" s="87" customFormat="1" x14ac:dyDescent="0.2">
      <c r="A167" s="65"/>
      <c r="B167" s="66" t="s">
        <v>7</v>
      </c>
      <c r="C167" s="66"/>
      <c r="D167" s="118"/>
      <c r="E167" s="66"/>
      <c r="F167" s="68"/>
      <c r="G167" s="67"/>
      <c r="H167" s="79"/>
      <c r="I167" s="104"/>
      <c r="J167" s="67"/>
      <c r="K167" s="93"/>
    </row>
    <row r="168" spans="1:11" s="87" customFormat="1" x14ac:dyDescent="0.2">
      <c r="A168" s="65"/>
      <c r="B168" s="66" t="s">
        <v>8</v>
      </c>
      <c r="C168" s="66"/>
      <c r="D168" s="118"/>
      <c r="E168" s="66"/>
      <c r="F168" s="68"/>
      <c r="G168" s="67"/>
      <c r="H168" s="79"/>
      <c r="I168" s="104"/>
      <c r="J168" s="67"/>
      <c r="K168" s="93"/>
    </row>
    <row r="169" spans="1:11" s="87" customFormat="1" x14ac:dyDescent="0.2">
      <c r="A169" s="65"/>
      <c r="B169" s="66" t="s">
        <v>23</v>
      </c>
      <c r="C169" s="66"/>
      <c r="D169" s="118"/>
      <c r="E169" s="66"/>
      <c r="F169" s="68">
        <v>403.1</v>
      </c>
      <c r="G169" s="67"/>
      <c r="H169" s="79"/>
      <c r="I169" s="104"/>
      <c r="J169" s="67"/>
      <c r="K169" s="93"/>
    </row>
    <row r="170" spans="1:11" s="87" customFormat="1" ht="15.75" x14ac:dyDescent="0.25">
      <c r="A170" s="72"/>
      <c r="B170" s="73" t="s">
        <v>5</v>
      </c>
      <c r="C170" s="73"/>
      <c r="D170" s="125"/>
      <c r="E170" s="76"/>
      <c r="F170" s="77">
        <f>SUM(F167:F169)</f>
        <v>403.1</v>
      </c>
      <c r="G170" s="76">
        <f>SUM(G167:G169)</f>
        <v>0</v>
      </c>
      <c r="H170" s="81">
        <f>SUM(H167:H169)</f>
        <v>0</v>
      </c>
      <c r="I170" s="94">
        <f>SUM(I167:I168)</f>
        <v>0</v>
      </c>
      <c r="J170" s="76">
        <f>SUM(J167:J168)</f>
        <v>0</v>
      </c>
      <c r="K170" s="93"/>
    </row>
    <row r="171" spans="1:11" s="87" customFormat="1" ht="15.75" x14ac:dyDescent="0.25">
      <c r="A171" s="129"/>
      <c r="B171" s="73"/>
      <c r="C171" s="73"/>
      <c r="D171" s="125"/>
      <c r="E171" s="71"/>
      <c r="F171" s="77"/>
      <c r="G171" s="76"/>
      <c r="H171" s="81"/>
      <c r="I171" s="94"/>
      <c r="J171" s="76"/>
      <c r="K171" s="93"/>
    </row>
    <row r="172" spans="1:11" s="87" customFormat="1" ht="15.75" x14ac:dyDescent="0.25">
      <c r="A172" s="72"/>
      <c r="B172" s="73" t="s">
        <v>9</v>
      </c>
      <c r="C172" s="73"/>
      <c r="D172" s="125"/>
      <c r="E172" s="76"/>
      <c r="F172" s="77">
        <f>F163+F170</f>
        <v>0</v>
      </c>
      <c r="G172" s="76">
        <f>G163+G170</f>
        <v>0</v>
      </c>
      <c r="H172" s="81">
        <f>H163+H170</f>
        <v>0</v>
      </c>
      <c r="I172" s="94">
        <f>I163+I170</f>
        <v>0</v>
      </c>
      <c r="J172" s="76">
        <f>J163+J170</f>
        <v>0</v>
      </c>
      <c r="K172" s="93"/>
    </row>
    <row r="173" spans="1:11" s="87" customFormat="1" x14ac:dyDescent="0.2">
      <c r="A173" s="65"/>
      <c r="B173" s="74" t="s">
        <v>21</v>
      </c>
      <c r="C173" s="66"/>
      <c r="D173" s="118"/>
      <c r="E173" s="67"/>
      <c r="F173" s="68">
        <v>0</v>
      </c>
      <c r="G173" s="67">
        <v>0</v>
      </c>
      <c r="H173" s="79">
        <v>0</v>
      </c>
      <c r="I173" s="104">
        <v>0</v>
      </c>
      <c r="J173" s="67">
        <v>0</v>
      </c>
      <c r="K173" s="93"/>
    </row>
    <row r="174" spans="1:11" s="87" customFormat="1" x14ac:dyDescent="0.2">
      <c r="A174" s="65"/>
      <c r="B174" s="74"/>
      <c r="C174" s="66"/>
      <c r="D174" s="118"/>
      <c r="E174" s="78"/>
      <c r="F174" s="68"/>
      <c r="G174" s="67"/>
      <c r="H174" s="79"/>
      <c r="I174" s="104"/>
      <c r="J174" s="67"/>
      <c r="K174" s="93"/>
    </row>
    <row r="175" spans="1:11" s="87" customFormat="1" ht="15.75" x14ac:dyDescent="0.25">
      <c r="A175" s="130"/>
      <c r="B175" s="131"/>
      <c r="C175" s="132"/>
      <c r="D175" s="133"/>
      <c r="E175" s="134"/>
      <c r="F175" s="135"/>
      <c r="G175" s="136"/>
      <c r="H175" s="139"/>
      <c r="I175" s="141"/>
      <c r="J175" s="107"/>
      <c r="K175" s="93"/>
    </row>
    <row r="176" spans="1:11" s="93" customFormat="1" ht="15.75" x14ac:dyDescent="0.25">
      <c r="A176" s="142" t="s">
        <v>34</v>
      </c>
      <c r="B176" s="143"/>
      <c r="C176" s="144"/>
      <c r="D176" s="145"/>
      <c r="E176" s="146"/>
      <c r="F176" s="147"/>
      <c r="G176" s="146"/>
      <c r="H176" s="148"/>
      <c r="I176" s="146"/>
      <c r="J176" s="146"/>
    </row>
    <row r="177" spans="1:13" s="93" customFormat="1" x14ac:dyDescent="0.2">
      <c r="A177" s="65"/>
      <c r="B177" s="74"/>
      <c r="C177" s="66"/>
      <c r="D177" s="118"/>
      <c r="E177" s="67"/>
      <c r="F177" s="68"/>
      <c r="G177" s="67"/>
      <c r="H177" s="79"/>
      <c r="I177" s="67"/>
      <c r="J177" s="67"/>
    </row>
    <row r="178" spans="1:13" s="93" customFormat="1" ht="15.75" x14ac:dyDescent="0.25">
      <c r="A178" s="65"/>
      <c r="B178" s="73" t="s">
        <v>97</v>
      </c>
      <c r="C178" s="66"/>
      <c r="D178" s="118"/>
      <c r="E178" s="67">
        <f>H178</f>
        <v>-3715000</v>
      </c>
      <c r="F178" s="77">
        <v>-8005617.6799999997</v>
      </c>
      <c r="G178" s="76">
        <v>-1085975</v>
      </c>
      <c r="H178" s="81">
        <f>H179</f>
        <v>-3715000</v>
      </c>
      <c r="I178" s="76">
        <v>0</v>
      </c>
      <c r="J178" s="76">
        <v>0</v>
      </c>
      <c r="M178" s="93" t="s">
        <v>123</v>
      </c>
    </row>
    <row r="179" spans="1:13" s="93" customFormat="1" ht="15.75" x14ac:dyDescent="0.25">
      <c r="A179" s="65"/>
      <c r="B179" s="48" t="s">
        <v>125</v>
      </c>
      <c r="C179" s="66"/>
      <c r="D179" s="118"/>
      <c r="E179" s="67"/>
      <c r="F179" s="77"/>
      <c r="G179" s="76"/>
      <c r="H179" s="216">
        <v>-3715000</v>
      </c>
      <c r="I179" s="76"/>
      <c r="J179" s="76"/>
      <c r="M179" s="215" t="s">
        <v>124</v>
      </c>
    </row>
    <row r="180" spans="1:13" s="93" customFormat="1" ht="15.75" x14ac:dyDescent="0.25">
      <c r="A180" s="65"/>
      <c r="B180" s="73"/>
      <c r="C180" s="66"/>
      <c r="D180" s="118"/>
      <c r="E180" s="67"/>
      <c r="F180" s="77"/>
      <c r="G180" s="76"/>
      <c r="H180" s="81"/>
      <c r="I180" s="67"/>
      <c r="J180" s="67"/>
    </row>
    <row r="181" spans="1:13" s="93" customFormat="1" x14ac:dyDescent="0.2">
      <c r="A181" s="65"/>
      <c r="B181" s="74"/>
      <c r="C181" s="66"/>
      <c r="D181" s="118"/>
      <c r="E181" s="67"/>
      <c r="F181" s="68"/>
      <c r="G181" s="67"/>
      <c r="H181" s="79"/>
      <c r="I181" s="67"/>
      <c r="J181" s="67"/>
    </row>
    <row r="182" spans="1:13" s="87" customFormat="1" ht="15.75" x14ac:dyDescent="0.25">
      <c r="A182" s="72" t="s">
        <v>6</v>
      </c>
      <c r="B182" s="66"/>
      <c r="C182" s="66"/>
      <c r="D182" s="118"/>
      <c r="E182" s="66"/>
      <c r="F182" s="68"/>
      <c r="G182" s="67"/>
      <c r="H182" s="85"/>
      <c r="I182" s="67"/>
      <c r="J182" s="67"/>
    </row>
    <row r="183" spans="1:13" s="87" customFormat="1" x14ac:dyDescent="0.2">
      <c r="A183" s="65"/>
      <c r="B183" s="126" t="s">
        <v>7</v>
      </c>
      <c r="C183" s="66"/>
      <c r="D183" s="118"/>
      <c r="E183" s="66"/>
      <c r="F183" s="68"/>
      <c r="G183" s="67"/>
      <c r="H183" s="79"/>
      <c r="I183" s="67"/>
      <c r="J183" s="67"/>
      <c r="K183" s="93"/>
      <c r="L183" s="93"/>
      <c r="M183" s="93"/>
    </row>
    <row r="184" spans="1:13" s="87" customFormat="1" x14ac:dyDescent="0.2">
      <c r="A184" s="65"/>
      <c r="B184" s="126" t="s">
        <v>8</v>
      </c>
      <c r="C184" s="66"/>
      <c r="D184" s="118"/>
      <c r="E184" s="66"/>
      <c r="F184" s="68"/>
      <c r="G184" s="67"/>
      <c r="H184" s="79"/>
      <c r="I184" s="67"/>
      <c r="J184" s="67"/>
      <c r="K184" s="93"/>
      <c r="L184" s="93"/>
      <c r="M184" s="93"/>
    </row>
    <row r="185" spans="1:13" s="93" customFormat="1" x14ac:dyDescent="0.2">
      <c r="A185" s="65"/>
      <c r="B185" s="126" t="s">
        <v>23</v>
      </c>
      <c r="C185" s="66"/>
      <c r="D185" s="118"/>
      <c r="E185" s="66"/>
      <c r="F185" s="68"/>
      <c r="G185" s="67">
        <v>140000</v>
      </c>
      <c r="H185" s="149"/>
      <c r="I185" s="67"/>
      <c r="J185" s="67"/>
    </row>
    <row r="186" spans="1:13" s="87" customFormat="1" ht="15.75" x14ac:dyDescent="0.25">
      <c r="A186" s="72"/>
      <c r="B186" s="73" t="s">
        <v>5</v>
      </c>
      <c r="C186" s="73"/>
      <c r="D186" s="125"/>
      <c r="E186" s="76"/>
      <c r="F186" s="77">
        <f>SUM(F183:F185)</f>
        <v>0</v>
      </c>
      <c r="G186" s="76">
        <f>SUM(G183:G185)</f>
        <v>140000</v>
      </c>
      <c r="H186" s="76">
        <f>SUM(H183:H185)</f>
        <v>0</v>
      </c>
      <c r="I186" s="76">
        <f>SUM(I183:I184)</f>
        <v>0</v>
      </c>
      <c r="J186" s="76">
        <f>SUM(J183:J184)</f>
        <v>0</v>
      </c>
      <c r="K186" s="93"/>
      <c r="L186" s="93"/>
    </row>
    <row r="187" spans="1:13" s="87" customFormat="1" ht="15.75" x14ac:dyDescent="0.25">
      <c r="A187" s="129"/>
      <c r="B187" s="73"/>
      <c r="C187" s="73"/>
      <c r="D187" s="125"/>
      <c r="E187" s="71"/>
      <c r="F187" s="77"/>
      <c r="G187" s="76"/>
      <c r="H187" s="81"/>
      <c r="I187" s="76"/>
      <c r="J187" s="76"/>
      <c r="K187" s="93"/>
      <c r="L187" s="93"/>
    </row>
    <row r="188" spans="1:13" s="87" customFormat="1" ht="15.75" x14ac:dyDescent="0.25">
      <c r="A188" s="72"/>
      <c r="B188" s="73" t="s">
        <v>9</v>
      </c>
      <c r="C188" s="73"/>
      <c r="D188" s="125"/>
      <c r="E188" s="76"/>
      <c r="F188" s="77">
        <f>F178+F186</f>
        <v>-8005617.6799999997</v>
      </c>
      <c r="G188" s="76">
        <f>G178+G186</f>
        <v>-945975</v>
      </c>
      <c r="H188" s="81">
        <f>H178+H186</f>
        <v>-3715000</v>
      </c>
      <c r="I188" s="76">
        <f>I178+I186</f>
        <v>0</v>
      </c>
      <c r="J188" s="76">
        <f>J178+J186</f>
        <v>0</v>
      </c>
      <c r="K188" s="93"/>
      <c r="L188" s="93"/>
    </row>
    <row r="189" spans="1:13" s="87" customFormat="1" x14ac:dyDescent="0.2">
      <c r="A189" s="65"/>
      <c r="B189" s="74" t="s">
        <v>21</v>
      </c>
      <c r="C189" s="66"/>
      <c r="D189" s="118"/>
      <c r="E189" s="67"/>
      <c r="F189" s="68">
        <v>0</v>
      </c>
      <c r="G189" s="67">
        <v>0</v>
      </c>
      <c r="H189" s="79">
        <v>0</v>
      </c>
      <c r="I189" s="67">
        <v>0</v>
      </c>
      <c r="J189" s="67">
        <v>0</v>
      </c>
      <c r="K189" s="93"/>
      <c r="L189" s="93"/>
    </row>
    <row r="190" spans="1:13" s="87" customFormat="1" x14ac:dyDescent="0.2">
      <c r="A190" s="65"/>
      <c r="B190" s="74"/>
      <c r="C190" s="66"/>
      <c r="D190" s="118"/>
      <c r="E190" s="78"/>
      <c r="F190" s="68"/>
      <c r="G190" s="67"/>
      <c r="H190" s="79"/>
      <c r="I190" s="67"/>
      <c r="J190" s="67"/>
      <c r="K190" s="93"/>
      <c r="L190" s="93"/>
    </row>
    <row r="191" spans="1:13" s="87" customFormat="1" x14ac:dyDescent="0.2">
      <c r="A191" s="65"/>
      <c r="B191" s="74"/>
      <c r="C191" s="66"/>
      <c r="D191" s="118"/>
      <c r="E191" s="78"/>
      <c r="F191" s="68"/>
      <c r="G191" s="67"/>
      <c r="H191" s="79"/>
      <c r="I191" s="67"/>
      <c r="J191" s="67"/>
      <c r="K191" s="93"/>
      <c r="L191" s="93"/>
    </row>
    <row r="192" spans="1:13" s="87" customFormat="1" ht="15.75" x14ac:dyDescent="0.25">
      <c r="A192" s="65"/>
      <c r="B192" s="74"/>
      <c r="C192" s="66"/>
      <c r="D192" s="118"/>
      <c r="E192" s="71"/>
      <c r="F192" s="77"/>
      <c r="G192" s="76"/>
      <c r="H192" s="81"/>
      <c r="I192" s="76"/>
      <c r="J192" s="67"/>
    </row>
    <row r="193" spans="1:10" s="87" customFormat="1" ht="15.75" x14ac:dyDescent="0.25">
      <c r="A193" s="72" t="s">
        <v>40</v>
      </c>
      <c r="B193" s="74"/>
      <c r="C193" s="66"/>
      <c r="D193" s="118"/>
      <c r="E193" s="76"/>
      <c r="F193" s="76">
        <f>F57+F124+F148+F163+F178</f>
        <v>-38450826.379999995</v>
      </c>
      <c r="G193" s="76">
        <f>G57+G124+G148+G178</f>
        <v>-51835975</v>
      </c>
      <c r="H193" s="81">
        <f>H57+H124+H148+H178</f>
        <v>-56430000</v>
      </c>
      <c r="I193" s="81">
        <f>I57+I124+I148+I178</f>
        <v>-84900000</v>
      </c>
      <c r="J193" s="81">
        <f>J57+J124+J148+J178</f>
        <v>-90000000</v>
      </c>
    </row>
    <row r="194" spans="1:10" s="87" customFormat="1" ht="15.75" x14ac:dyDescent="0.25">
      <c r="A194" s="137" t="s">
        <v>41</v>
      </c>
      <c r="B194" s="131"/>
      <c r="C194" s="132"/>
      <c r="D194" s="133"/>
      <c r="E194" s="136"/>
      <c r="F194" s="138">
        <f>F64+F131+F155+F170+F186</f>
        <v>131622.02000000002</v>
      </c>
      <c r="G194" s="138">
        <f>G64+G131+G155+G170+G186</f>
        <v>140000</v>
      </c>
      <c r="H194" s="138">
        <f>H64+H131+H155+H170+H186</f>
        <v>0</v>
      </c>
      <c r="I194" s="138">
        <f>I64+I131+I155+I170+I186</f>
        <v>0</v>
      </c>
      <c r="J194" s="138">
        <f>J64+J131+J155+J170+J186</f>
        <v>0</v>
      </c>
    </row>
    <row r="195" spans="1:10" x14ac:dyDescent="0.2">
      <c r="B195" s="70"/>
      <c r="C195" s="70"/>
      <c r="D195" s="70"/>
    </row>
    <row r="196" spans="1:10" x14ac:dyDescent="0.2">
      <c r="B196" s="150" t="s">
        <v>92</v>
      </c>
    </row>
    <row r="198" spans="1:10" hidden="1" x14ac:dyDescent="0.2"/>
    <row r="199" spans="1:10" hidden="1" x14ac:dyDescent="0.2">
      <c r="G199" s="6" t="s">
        <v>114</v>
      </c>
      <c r="H199" s="6">
        <v>-12000000</v>
      </c>
      <c r="I199" s="6">
        <v>-12000000</v>
      </c>
      <c r="J199" s="6">
        <v>-12000000</v>
      </c>
    </row>
    <row r="200" spans="1:10" hidden="1" x14ac:dyDescent="0.2">
      <c r="G200" s="6" t="s">
        <v>115</v>
      </c>
      <c r="H200" s="6">
        <f>-5900000-5500000</f>
        <v>-11400000</v>
      </c>
      <c r="I200" s="6">
        <f>-4900000-19000000</f>
        <v>-23900000</v>
      </c>
      <c r="J200" s="6">
        <v>-25400000</v>
      </c>
    </row>
    <row r="201" spans="1:10" hidden="1" x14ac:dyDescent="0.2">
      <c r="G201" s="6" t="s">
        <v>116</v>
      </c>
      <c r="H201" s="6">
        <f>-34465000-150000</f>
        <v>-34615000</v>
      </c>
      <c r="I201" s="6">
        <f>-48900000-100000</f>
        <v>-49000000</v>
      </c>
      <c r="J201" s="6">
        <f>-52500000-100000</f>
        <v>-52600000</v>
      </c>
    </row>
    <row r="202" spans="1:10" hidden="1" x14ac:dyDescent="0.2">
      <c r="H202" s="6">
        <f>SUM(H199:H201)</f>
        <v>-58015000</v>
      </c>
      <c r="I202" s="6">
        <f t="shared" ref="I202:J202" si="6">SUM(I199:I201)</f>
        <v>-84900000</v>
      </c>
      <c r="J202" s="6">
        <f t="shared" si="6"/>
        <v>-90000000</v>
      </c>
    </row>
    <row r="203" spans="1:10" hidden="1" x14ac:dyDescent="0.2"/>
    <row r="204" spans="1:10" hidden="1" x14ac:dyDescent="0.2">
      <c r="H204" s="6">
        <f>H193-H202</f>
        <v>1585000</v>
      </c>
      <c r="I204" s="6">
        <f t="shared" ref="I204:J204" si="7">I193-I202</f>
        <v>0</v>
      </c>
      <c r="J204" s="6">
        <f t="shared" si="7"/>
        <v>0</v>
      </c>
    </row>
    <row r="205" spans="1:10" x14ac:dyDescent="0.2">
      <c r="H205" s="6">
        <f>-58015000</f>
        <v>-58015000</v>
      </c>
    </row>
    <row r="206" spans="1:10" x14ac:dyDescent="0.2">
      <c r="H206" s="6">
        <f>5300000-3715000</f>
        <v>1585000</v>
      </c>
    </row>
    <row r="207" spans="1:10" x14ac:dyDescent="0.2">
      <c r="H207" s="6">
        <f>SUM(H205:H206)</f>
        <v>-56430000</v>
      </c>
    </row>
    <row r="210" spans="8:8" x14ac:dyDescent="0.2">
      <c r="H210" s="6">
        <v>5300000</v>
      </c>
    </row>
    <row r="211" spans="8:8" x14ac:dyDescent="0.2">
      <c r="H211" s="6">
        <v>-3715000</v>
      </c>
    </row>
  </sheetData>
  <sortState ref="A64:T69">
    <sortCondition descending="1" ref="H64:H69"/>
  </sortState>
  <phoneticPr fontId="6" type="noConversion"/>
  <printOptions horizontalCentered="1"/>
  <pageMargins left="0.35433070866141736" right="0.35433070866141736" top="0.31496062992125984" bottom="0.19685039370078741" header="0.27559055118110237" footer="0.15748031496062992"/>
  <pageSetup paperSize="9" scale="85" orientation="landscape" horizontalDpi="1200" verticalDpi="1200" r:id="rId1"/>
  <headerFooter alignWithMargins="0"/>
  <rowBreaks count="4" manualBreakCount="4">
    <brk id="45" max="16383" man="1"/>
    <brk id="69" max="16383" man="1"/>
    <brk id="136" max="16383" man="1"/>
    <brk id="16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rintOptions gridLines="1" gridLinesSet="0"/>
  <pageMargins left="0.75" right="0.75" top="1" bottom="1" header="0.4921259845" footer="0.4921259845"/>
  <headerFooter alignWithMargins="0">
    <oddHeader>&amp;A</oddHeader>
    <oddFooter>Sivu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rintOptions gridLines="1" gridLinesSet="0"/>
  <pageMargins left="0.75" right="0.75" top="1" bottom="1" header="0.4921259845" footer="0.4921259845"/>
  <headerFooter alignWithMargins="0">
    <oddHeader>&amp;A</oddHeader>
    <oddFooter>Sivu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rintOptions gridLines="1" gridLinesSet="0"/>
  <pageMargins left="0.75" right="0.75" top="1" bottom="1" header="0.4921259845" footer="0.4921259845"/>
  <headerFooter alignWithMargins="0">
    <oddHeader>&amp;A</oddHeader>
    <oddFooter>Sivu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rintOptions gridLines="1" gridLinesSet="0"/>
  <pageMargins left="0.75" right="0.75" top="1" bottom="1" header="0.4921259845" footer="0.4921259845"/>
  <headerFooter alignWithMargins="0">
    <oddHeader>&amp;A</oddHeader>
    <oddFooter>Sivu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rintOptions gridLines="1" gridLinesSet="0"/>
  <pageMargins left="0.75" right="0.75" top="1" bottom="1" header="0.4921259845" footer="0.4921259845"/>
  <headerFooter alignWithMargins="0">
    <oddHeader>&amp;A</oddHeader>
    <oddFooter>Sivu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rintOptions gridLines="1" gridLinesSet="0"/>
  <pageMargins left="0.75" right="0.75" top="1" bottom="1" header="0.4921259845" footer="0.4921259845"/>
  <headerFooter alignWithMargins="0">
    <oddHeader>&amp;A</oddHeader>
    <oddFooter>Sivu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rintOptions gridLines="1" gridLinesSet="0"/>
  <pageMargins left="0.75" right="0.75" top="1" bottom="1" header="0.4921259845" footer="0.4921259845"/>
  <headerFooter alignWithMargins="0">
    <oddHeader>&amp;A</oddHeader>
    <oddFooter>Sivu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8"/>
  <sheetViews>
    <sheetView tabSelected="1" topLeftCell="A140" workbookViewId="0">
      <selection activeCell="Q199" sqref="Q199"/>
    </sheetView>
  </sheetViews>
  <sheetFormatPr defaultRowHeight="15" x14ac:dyDescent="0.2"/>
  <cols>
    <col min="1" max="1" width="2.5703125" style="5" customWidth="1"/>
    <col min="2" max="3" width="9.140625" style="5"/>
    <col min="4" max="4" width="25.28515625" style="5" customWidth="1"/>
    <col min="5" max="5" width="14.140625" style="6" bestFit="1" customWidth="1"/>
    <col min="6" max="6" width="0.85546875" style="6" customWidth="1"/>
    <col min="7" max="7" width="13.140625" style="55" customWidth="1"/>
    <col min="8" max="8" width="0.85546875" style="55" customWidth="1"/>
    <col min="9" max="9" width="12.5703125" style="6" customWidth="1"/>
    <col min="10" max="10" width="0.85546875" style="6" customWidth="1"/>
    <col min="11" max="11" width="12.85546875" style="6" customWidth="1"/>
    <col min="12" max="12" width="0.85546875" style="6" customWidth="1"/>
    <col min="13" max="13" width="12.85546875" style="6" customWidth="1"/>
    <col min="14" max="14" width="0.85546875" style="6" customWidth="1"/>
    <col min="15" max="15" width="12.85546875" style="6" customWidth="1"/>
    <col min="16" max="16" width="9.140625" customWidth="1"/>
    <col min="17" max="17" width="11.5703125" bestFit="1" customWidth="1"/>
    <col min="18" max="18" width="11.5703125" hidden="1" customWidth="1"/>
    <col min="19" max="21" width="0" hidden="1" customWidth="1"/>
  </cols>
  <sheetData>
    <row r="1" spans="1:20" ht="15.75" x14ac:dyDescent="0.25">
      <c r="A1" s="4" t="s">
        <v>0</v>
      </c>
    </row>
    <row r="2" spans="1:20" ht="15.75" x14ac:dyDescent="0.25">
      <c r="A2" s="4" t="s">
        <v>1</v>
      </c>
      <c r="R2" s="59"/>
    </row>
    <row r="3" spans="1:20" ht="15.75" x14ac:dyDescent="0.25">
      <c r="A3" s="4"/>
      <c r="M3" s="63"/>
      <c r="N3" s="63"/>
    </row>
    <row r="4" spans="1:20" ht="15.75" x14ac:dyDescent="0.25">
      <c r="A4" s="4"/>
      <c r="O4" s="32"/>
    </row>
    <row r="5" spans="1:20" ht="15.75" x14ac:dyDescent="0.25">
      <c r="A5" s="153"/>
      <c r="B5" s="154"/>
      <c r="C5" s="154"/>
      <c r="D5" s="154"/>
      <c r="E5" s="155"/>
      <c r="F5" s="155"/>
      <c r="G5" s="156"/>
      <c r="H5" s="156"/>
      <c r="I5" s="155"/>
      <c r="J5" s="155"/>
      <c r="K5" s="155"/>
      <c r="L5" s="155"/>
      <c r="M5" s="155"/>
      <c r="N5" s="155"/>
      <c r="O5" s="157"/>
    </row>
    <row r="6" spans="1:20" ht="15.75" x14ac:dyDescent="0.25">
      <c r="A6" s="158" t="s">
        <v>121</v>
      </c>
      <c r="B6" s="159"/>
      <c r="C6" s="159"/>
      <c r="D6" s="159"/>
      <c r="E6" s="157"/>
      <c r="F6" s="157"/>
      <c r="G6" s="160"/>
      <c r="H6" s="160"/>
      <c r="I6" s="157"/>
      <c r="J6" s="157"/>
      <c r="K6" s="157"/>
      <c r="L6" s="157"/>
      <c r="M6" s="157"/>
      <c r="N6" s="157"/>
      <c r="O6" s="157"/>
    </row>
    <row r="7" spans="1:20" ht="12.95" customHeight="1" x14ac:dyDescent="0.25">
      <c r="A7" s="161"/>
      <c r="B7" s="159"/>
      <c r="C7" s="159"/>
      <c r="D7" s="159"/>
      <c r="E7" s="157"/>
      <c r="F7" s="157"/>
      <c r="G7" s="160"/>
      <c r="H7" s="160"/>
      <c r="I7" s="162"/>
      <c r="J7" s="162"/>
      <c r="K7" s="157"/>
      <c r="L7" s="157"/>
      <c r="M7" s="157"/>
      <c r="N7" s="157"/>
      <c r="O7" s="157"/>
    </row>
    <row r="8" spans="1:20" ht="12" customHeight="1" x14ac:dyDescent="0.25">
      <c r="A8" s="163" t="s">
        <v>122</v>
      </c>
      <c r="B8" s="159"/>
      <c r="C8" s="159"/>
      <c r="D8" s="159"/>
      <c r="E8" s="157"/>
      <c r="F8" s="157"/>
      <c r="G8" s="160"/>
      <c r="H8" s="160"/>
      <c r="I8" s="157"/>
      <c r="J8" s="157"/>
      <c r="K8" s="157"/>
      <c r="L8" s="157"/>
      <c r="M8" s="157"/>
      <c r="N8" s="157"/>
      <c r="O8" s="157"/>
    </row>
    <row r="9" spans="1:20" ht="12" customHeight="1" x14ac:dyDescent="0.25">
      <c r="A9" s="158"/>
      <c r="B9" s="159"/>
      <c r="C9" s="159"/>
      <c r="D9" s="159"/>
      <c r="E9" s="157"/>
      <c r="F9" s="157"/>
      <c r="G9" s="160"/>
      <c r="H9" s="160"/>
      <c r="I9" s="157"/>
      <c r="J9" s="157"/>
      <c r="K9" s="157"/>
      <c r="L9" s="157"/>
      <c r="M9" s="157"/>
      <c r="N9" s="157"/>
      <c r="O9" s="157"/>
    </row>
    <row r="10" spans="1:20" ht="15.75" x14ac:dyDescent="0.25">
      <c r="A10" s="158"/>
      <c r="B10" s="159"/>
      <c r="C10" s="159"/>
      <c r="D10" s="159"/>
      <c r="E10" s="157"/>
      <c r="F10" s="157"/>
      <c r="G10" s="160"/>
      <c r="H10" s="160"/>
      <c r="I10" s="157"/>
      <c r="J10" s="157"/>
      <c r="K10" s="157"/>
      <c r="L10" s="157"/>
      <c r="M10" s="157"/>
      <c r="N10" s="157"/>
      <c r="O10" s="157"/>
    </row>
    <row r="11" spans="1:20" s="48" customFormat="1" ht="15.75" x14ac:dyDescent="0.25">
      <c r="A11" s="164"/>
      <c r="B11" s="165"/>
      <c r="C11" s="165"/>
      <c r="D11" s="165"/>
      <c r="E11" s="166" t="s">
        <v>3</v>
      </c>
      <c r="F11" s="166"/>
      <c r="G11" s="166" t="s">
        <v>94</v>
      </c>
      <c r="H11" s="166"/>
      <c r="I11" s="167" t="s">
        <v>57</v>
      </c>
      <c r="J11" s="167"/>
      <c r="K11" s="167" t="s">
        <v>95</v>
      </c>
      <c r="L11" s="167"/>
      <c r="M11" s="166" t="s">
        <v>58</v>
      </c>
      <c r="N11" s="166"/>
      <c r="O11" s="166" t="s">
        <v>96</v>
      </c>
    </row>
    <row r="12" spans="1:20" s="48" customFormat="1" ht="15.75" x14ac:dyDescent="0.25">
      <c r="A12" s="165"/>
      <c r="B12" s="165"/>
      <c r="C12" s="165"/>
      <c r="D12" s="165"/>
      <c r="E12" s="166" t="s">
        <v>4</v>
      </c>
      <c r="F12" s="166"/>
      <c r="G12" s="166" t="s">
        <v>11</v>
      </c>
      <c r="H12" s="166"/>
      <c r="I12" s="168" t="s">
        <v>11</v>
      </c>
      <c r="J12" s="168"/>
      <c r="K12" s="168" t="s">
        <v>11</v>
      </c>
      <c r="L12" s="168"/>
      <c r="M12" s="166" t="s">
        <v>11</v>
      </c>
      <c r="N12" s="166"/>
      <c r="O12" s="166" t="s">
        <v>11</v>
      </c>
    </row>
    <row r="13" spans="1:20" s="48" customFormat="1" ht="15.75" x14ac:dyDescent="0.25">
      <c r="A13" s="165"/>
      <c r="B13" s="165"/>
      <c r="C13" s="165"/>
      <c r="D13" s="165"/>
      <c r="E13" s="166" t="s">
        <v>93</v>
      </c>
      <c r="F13" s="166"/>
      <c r="G13" s="169"/>
      <c r="H13" s="169"/>
      <c r="I13" s="166"/>
      <c r="J13" s="166"/>
      <c r="K13" s="168"/>
      <c r="L13" s="168"/>
      <c r="M13" s="166"/>
      <c r="N13" s="166"/>
      <c r="O13" s="166"/>
      <c r="R13" s="48">
        <v>255</v>
      </c>
      <c r="S13" s="48">
        <v>255</v>
      </c>
      <c r="T13" s="48">
        <v>255</v>
      </c>
    </row>
    <row r="14" spans="1:20" s="48" customFormat="1" ht="15.75" hidden="1" x14ac:dyDescent="0.25">
      <c r="A14" s="164" t="s">
        <v>18</v>
      </c>
      <c r="B14" s="165"/>
      <c r="C14" s="165"/>
      <c r="D14" s="165"/>
      <c r="E14" s="166"/>
      <c r="F14" s="166"/>
      <c r="G14" s="169"/>
      <c r="H14" s="169"/>
      <c r="I14" s="166"/>
      <c r="J14" s="166"/>
      <c r="K14" s="168"/>
      <c r="L14" s="168"/>
      <c r="M14" s="166"/>
      <c r="N14" s="166"/>
      <c r="O14" s="166"/>
    </row>
    <row r="15" spans="1:20" s="48" customFormat="1" ht="15.75" hidden="1" x14ac:dyDescent="0.25">
      <c r="A15" s="164" t="s">
        <v>35</v>
      </c>
      <c r="B15" s="165"/>
      <c r="C15" s="165"/>
      <c r="D15" s="165"/>
      <c r="E15" s="166"/>
      <c r="F15" s="166"/>
      <c r="G15" s="169"/>
      <c r="H15" s="169"/>
      <c r="I15" s="169"/>
      <c r="J15" s="169"/>
      <c r="K15" s="168"/>
      <c r="L15" s="168"/>
      <c r="M15" s="169"/>
      <c r="N15" s="169"/>
      <c r="O15" s="169"/>
    </row>
    <row r="16" spans="1:20" s="48" customFormat="1" ht="15.75" hidden="1" x14ac:dyDescent="0.25">
      <c r="A16" s="165"/>
      <c r="B16" s="164" t="s">
        <v>26</v>
      </c>
      <c r="C16" s="165"/>
      <c r="D16" s="165"/>
      <c r="E16" s="170"/>
      <c r="F16" s="170"/>
      <c r="G16" s="169"/>
      <c r="H16" s="169"/>
      <c r="I16" s="170"/>
      <c r="J16" s="170"/>
      <c r="K16" s="170"/>
      <c r="L16" s="170"/>
      <c r="M16" s="170"/>
      <c r="N16" s="170"/>
      <c r="O16" s="170"/>
    </row>
    <row r="17" spans="1:15" s="48" customFormat="1" ht="15.75" hidden="1" x14ac:dyDescent="0.25">
      <c r="A17" s="165"/>
      <c r="B17" s="165" t="s">
        <v>15</v>
      </c>
      <c r="C17" s="165"/>
      <c r="D17" s="165"/>
      <c r="E17" s="166"/>
      <c r="F17" s="166"/>
      <c r="G17" s="169"/>
      <c r="H17" s="169"/>
      <c r="I17" s="166"/>
      <c r="J17" s="166"/>
      <c r="K17" s="171"/>
      <c r="L17" s="171"/>
      <c r="M17" s="171"/>
      <c r="N17" s="171"/>
      <c r="O17" s="171"/>
    </row>
    <row r="18" spans="1:15" s="48" customFormat="1" ht="15.75" hidden="1" x14ac:dyDescent="0.25">
      <c r="A18" s="165"/>
      <c r="B18" s="164" t="s">
        <v>16</v>
      </c>
      <c r="C18" s="165"/>
      <c r="D18" s="165"/>
      <c r="E18" s="169"/>
      <c r="F18" s="169"/>
      <c r="G18" s="169">
        <f>Taul1!F16/1000</f>
        <v>-20117.085149999999</v>
      </c>
      <c r="H18" s="169"/>
      <c r="I18" s="169">
        <f>Taul1!G16/1000</f>
        <v>-29500</v>
      </c>
      <c r="J18" s="169"/>
      <c r="K18" s="170">
        <f>SUM(K19:K29)</f>
        <v>-31165</v>
      </c>
      <c r="L18" s="170"/>
      <c r="M18" s="169">
        <f>Taul1!I16/1000</f>
        <v>-46400</v>
      </c>
      <c r="N18" s="169"/>
      <c r="O18" s="169">
        <f>Taul1!J16/1000</f>
        <v>-50000</v>
      </c>
    </row>
    <row r="19" spans="1:15" s="48" customFormat="1" hidden="1" x14ac:dyDescent="0.2">
      <c r="A19" s="165"/>
      <c r="B19" s="165" t="s">
        <v>87</v>
      </c>
      <c r="C19" s="165"/>
      <c r="D19" s="165"/>
      <c r="E19" s="172"/>
      <c r="F19" s="172"/>
      <c r="G19" s="172"/>
      <c r="H19" s="172"/>
      <c r="I19" s="172"/>
      <c r="J19" s="172"/>
      <c r="K19" s="171"/>
      <c r="L19" s="171"/>
      <c r="M19" s="171"/>
      <c r="N19" s="171"/>
      <c r="O19" s="171"/>
    </row>
    <row r="20" spans="1:15" s="48" customFormat="1" hidden="1" x14ac:dyDescent="0.2">
      <c r="A20" s="165"/>
      <c r="B20" s="165" t="s">
        <v>112</v>
      </c>
      <c r="C20" s="165"/>
      <c r="D20" s="165"/>
      <c r="E20" s="172">
        <f>Taul1!E18/1000</f>
        <v>-1600</v>
      </c>
      <c r="F20" s="172"/>
      <c r="G20" s="172"/>
      <c r="H20" s="172"/>
      <c r="I20" s="172"/>
      <c r="J20" s="172"/>
      <c r="K20" s="172">
        <f>Taul1!H18/1000</f>
        <v>-200</v>
      </c>
      <c r="L20" s="172"/>
      <c r="M20" s="171"/>
      <c r="N20" s="171"/>
      <c r="O20" s="171"/>
    </row>
    <row r="21" spans="1:15" s="48" customFormat="1" hidden="1" x14ac:dyDescent="0.2">
      <c r="A21" s="165"/>
      <c r="B21" s="165" t="s">
        <v>111</v>
      </c>
      <c r="C21" s="165"/>
      <c r="D21" s="165"/>
      <c r="E21" s="172">
        <f>Taul1!E19/1000</f>
        <v>-300</v>
      </c>
      <c r="F21" s="172"/>
      <c r="G21" s="172"/>
      <c r="H21" s="172"/>
      <c r="I21" s="172"/>
      <c r="J21" s="172"/>
      <c r="K21" s="172">
        <f>Taul1!H19/1000</f>
        <v>-300</v>
      </c>
      <c r="L21" s="172"/>
      <c r="M21" s="171"/>
      <c r="N21" s="171"/>
      <c r="O21" s="171"/>
    </row>
    <row r="22" spans="1:15" s="48" customFormat="1" hidden="1" x14ac:dyDescent="0.2">
      <c r="A22" s="165"/>
      <c r="B22" s="165" t="s">
        <v>110</v>
      </c>
      <c r="C22" s="165"/>
      <c r="D22" s="165"/>
      <c r="E22" s="172">
        <f>Taul1!E20/1000</f>
        <v>-765</v>
      </c>
      <c r="F22" s="172"/>
      <c r="G22" s="172"/>
      <c r="H22" s="172"/>
      <c r="I22" s="171"/>
      <c r="J22" s="171"/>
      <c r="K22" s="172">
        <f>Taul1!H20/1000</f>
        <v>-765</v>
      </c>
      <c r="L22" s="172"/>
      <c r="M22" s="171"/>
      <c r="N22" s="171"/>
      <c r="O22" s="171"/>
    </row>
    <row r="23" spans="1:15" s="48" customFormat="1" hidden="1" x14ac:dyDescent="0.2">
      <c r="A23" s="165"/>
      <c r="B23" s="165" t="s">
        <v>109</v>
      </c>
      <c r="C23" s="165"/>
      <c r="D23" s="165"/>
      <c r="E23" s="172">
        <f>Taul1!E21/1000</f>
        <v>-1700</v>
      </c>
      <c r="F23" s="172"/>
      <c r="G23" s="172"/>
      <c r="H23" s="172"/>
      <c r="I23" s="171"/>
      <c r="J23" s="171"/>
      <c r="K23" s="172">
        <f>Taul1!H21/1000</f>
        <v>-1700</v>
      </c>
      <c r="L23" s="172"/>
      <c r="M23" s="171"/>
      <c r="N23" s="171"/>
      <c r="O23" s="171"/>
    </row>
    <row r="24" spans="1:15" s="48" customFormat="1" hidden="1" x14ac:dyDescent="0.2">
      <c r="A24" s="165"/>
      <c r="B24" s="165" t="s">
        <v>108</v>
      </c>
      <c r="C24" s="165"/>
      <c r="D24" s="165"/>
      <c r="E24" s="172">
        <f>Taul1!E22/1000</f>
        <v>-1300</v>
      </c>
      <c r="F24" s="172"/>
      <c r="G24" s="172"/>
      <c r="H24" s="172"/>
      <c r="I24" s="171"/>
      <c r="J24" s="171"/>
      <c r="K24" s="172">
        <f>Taul1!H22/1000</f>
        <v>-1300</v>
      </c>
      <c r="L24" s="172"/>
      <c r="M24" s="171"/>
      <c r="N24" s="171"/>
      <c r="O24" s="171"/>
    </row>
    <row r="25" spans="1:15" s="48" customFormat="1" hidden="1" x14ac:dyDescent="0.2">
      <c r="A25" s="165"/>
      <c r="B25" s="165"/>
      <c r="C25" s="165"/>
      <c r="D25" s="165"/>
      <c r="E25" s="172"/>
      <c r="F25" s="172"/>
      <c r="G25" s="172"/>
      <c r="H25" s="172"/>
      <c r="I25" s="171"/>
      <c r="J25" s="171"/>
      <c r="K25" s="171"/>
      <c r="L25" s="171"/>
      <c r="M25" s="171"/>
      <c r="N25" s="171"/>
      <c r="O25" s="171"/>
    </row>
    <row r="26" spans="1:15" s="48" customFormat="1" ht="15.75" hidden="1" x14ac:dyDescent="0.25">
      <c r="A26" s="165"/>
      <c r="B26" s="173" t="s">
        <v>89</v>
      </c>
      <c r="C26" s="165"/>
      <c r="D26" s="165"/>
      <c r="E26" s="172"/>
      <c r="F26" s="172"/>
      <c r="G26" s="172"/>
      <c r="H26" s="172"/>
      <c r="I26" s="171"/>
      <c r="J26" s="171"/>
      <c r="K26" s="171"/>
      <c r="L26" s="171"/>
      <c r="M26" s="171"/>
      <c r="N26" s="171"/>
      <c r="O26" s="171"/>
    </row>
    <row r="27" spans="1:15" s="48" customFormat="1" hidden="1" x14ac:dyDescent="0.2">
      <c r="A27" s="165"/>
      <c r="B27" s="174" t="s">
        <v>91</v>
      </c>
      <c r="C27" s="165"/>
      <c r="D27" s="165"/>
      <c r="E27" s="172">
        <f>Taul1!E25/1000</f>
        <v>-77400</v>
      </c>
      <c r="F27" s="172"/>
      <c r="G27" s="172"/>
      <c r="H27" s="172"/>
      <c r="I27" s="171"/>
      <c r="J27" s="171"/>
      <c r="K27" s="172">
        <f>Taul1!H25/1000</f>
        <v>-25400</v>
      </c>
      <c r="L27" s="172"/>
      <c r="M27" s="171"/>
      <c r="N27" s="171"/>
      <c r="O27" s="171"/>
    </row>
    <row r="28" spans="1:15" s="48" customFormat="1" hidden="1" x14ac:dyDescent="0.2">
      <c r="A28" s="165"/>
      <c r="B28" s="174" t="s">
        <v>90</v>
      </c>
      <c r="C28" s="165"/>
      <c r="D28" s="165"/>
      <c r="E28" s="172">
        <f>Taul1!E26/1000</f>
        <v>-36500</v>
      </c>
      <c r="F28" s="172"/>
      <c r="G28" s="172"/>
      <c r="H28" s="172"/>
      <c r="I28" s="171"/>
      <c r="J28" s="171"/>
      <c r="K28" s="172">
        <f>Taul1!H26/1000</f>
        <v>-1500</v>
      </c>
      <c r="L28" s="172"/>
      <c r="M28" s="171"/>
      <c r="N28" s="171"/>
      <c r="O28" s="171"/>
    </row>
    <row r="29" spans="1:15" s="48" customFormat="1" hidden="1" x14ac:dyDescent="0.2">
      <c r="A29" s="165"/>
      <c r="B29" s="165"/>
      <c r="C29" s="165"/>
      <c r="D29" s="165"/>
      <c r="E29" s="172"/>
      <c r="F29" s="172"/>
      <c r="G29" s="172"/>
      <c r="H29" s="172"/>
      <c r="I29" s="171"/>
      <c r="J29" s="171"/>
      <c r="K29" s="171"/>
      <c r="L29" s="171"/>
      <c r="M29" s="171"/>
      <c r="N29" s="171"/>
      <c r="O29" s="171"/>
    </row>
    <row r="30" spans="1:15" s="93" customFormat="1" ht="15.75" hidden="1" x14ac:dyDescent="0.25">
      <c r="A30" s="165"/>
      <c r="B30" s="164" t="s">
        <v>42</v>
      </c>
      <c r="C30" s="165"/>
      <c r="D30" s="165"/>
      <c r="E30" s="172"/>
      <c r="F30" s="172"/>
      <c r="G30" s="169"/>
      <c r="H30" s="169"/>
      <c r="I30" s="169">
        <f>Taul1!G28/1000</f>
        <v>-150</v>
      </c>
      <c r="J30" s="169"/>
      <c r="K30" s="170">
        <f>SUM(K31:K33)</f>
        <v>-150</v>
      </c>
      <c r="L30" s="170"/>
      <c r="M30" s="169">
        <f>Taul1!I28/1000</f>
        <v>-100</v>
      </c>
      <c r="N30" s="169"/>
      <c r="O30" s="169">
        <f>Taul1!J28/1000</f>
        <v>-100</v>
      </c>
    </row>
    <row r="31" spans="1:15" s="93" customFormat="1" ht="15.75" hidden="1" x14ac:dyDescent="0.25">
      <c r="A31" s="165"/>
      <c r="B31" s="175" t="s">
        <v>98</v>
      </c>
      <c r="C31" s="165"/>
      <c r="D31" s="165"/>
      <c r="E31" s="172"/>
      <c r="F31" s="172"/>
      <c r="G31" s="169"/>
      <c r="H31" s="169"/>
      <c r="I31" s="172"/>
      <c r="J31" s="172"/>
      <c r="K31" s="172">
        <f>Taul1!H29/1000</f>
        <v>-150</v>
      </c>
      <c r="L31" s="172"/>
      <c r="M31" s="171"/>
      <c r="N31" s="171"/>
      <c r="O31" s="171"/>
    </row>
    <row r="32" spans="1:15" s="93" customFormat="1" ht="15.75" hidden="1" x14ac:dyDescent="0.25">
      <c r="A32" s="165"/>
      <c r="B32" s="165" t="s">
        <v>50</v>
      </c>
      <c r="C32" s="165"/>
      <c r="D32" s="165"/>
      <c r="E32" s="172"/>
      <c r="F32" s="172"/>
      <c r="G32" s="169"/>
      <c r="H32" s="169"/>
      <c r="I32" s="171">
        <v>-100000</v>
      </c>
      <c r="J32" s="171"/>
      <c r="K32" s="171"/>
      <c r="L32" s="171"/>
      <c r="M32" s="171"/>
      <c r="N32" s="171"/>
      <c r="O32" s="171"/>
    </row>
    <row r="33" spans="1:15" s="93" customFormat="1" ht="15.75" hidden="1" x14ac:dyDescent="0.25">
      <c r="A33" s="165"/>
      <c r="B33" s="165" t="s">
        <v>46</v>
      </c>
      <c r="C33" s="165"/>
      <c r="D33" s="165"/>
      <c r="E33" s="172"/>
      <c r="F33" s="172"/>
      <c r="G33" s="169"/>
      <c r="H33" s="169"/>
      <c r="I33" s="171">
        <v>-200000</v>
      </c>
      <c r="J33" s="171"/>
      <c r="K33" s="171"/>
      <c r="L33" s="171"/>
      <c r="M33" s="171"/>
      <c r="N33" s="171"/>
      <c r="O33" s="171"/>
    </row>
    <row r="34" spans="1:15" s="48" customFormat="1" ht="15.75" hidden="1" x14ac:dyDescent="0.25">
      <c r="A34" s="165"/>
      <c r="B34" s="165"/>
      <c r="C34" s="165"/>
      <c r="D34" s="165"/>
      <c r="E34" s="172"/>
      <c r="F34" s="172"/>
      <c r="G34" s="169"/>
      <c r="H34" s="169"/>
      <c r="I34" s="166"/>
      <c r="J34" s="166"/>
      <c r="K34" s="171"/>
      <c r="L34" s="171"/>
      <c r="M34" s="171"/>
      <c r="N34" s="171"/>
      <c r="O34" s="171"/>
    </row>
    <row r="35" spans="1:15" s="48" customFormat="1" ht="15.75" hidden="1" x14ac:dyDescent="0.25">
      <c r="A35" s="164" t="s">
        <v>19</v>
      </c>
      <c r="B35" s="165"/>
      <c r="C35" s="165"/>
      <c r="D35" s="165"/>
      <c r="E35" s="166"/>
      <c r="F35" s="166"/>
      <c r="G35" s="169"/>
      <c r="H35" s="169"/>
      <c r="I35" s="169"/>
      <c r="J35" s="169"/>
      <c r="K35" s="168"/>
      <c r="L35" s="168"/>
      <c r="M35" s="169"/>
      <c r="N35" s="169"/>
      <c r="O35" s="169"/>
    </row>
    <row r="36" spans="1:15" s="48" customFormat="1" ht="15.75" hidden="1" x14ac:dyDescent="0.25">
      <c r="A36" s="165"/>
      <c r="B36" s="164" t="s">
        <v>26</v>
      </c>
      <c r="C36" s="165"/>
      <c r="D36" s="165"/>
      <c r="E36" s="170"/>
      <c r="F36" s="170"/>
      <c r="G36" s="169"/>
      <c r="H36" s="169"/>
      <c r="I36" s="170">
        <f>I38+I49</f>
        <v>-2100</v>
      </c>
      <c r="J36" s="170"/>
      <c r="K36" s="170">
        <f>K38+K49</f>
        <v>-1400</v>
      </c>
      <c r="L36" s="170"/>
      <c r="M36" s="170">
        <f>M38+M49</f>
        <v>-2300</v>
      </c>
      <c r="N36" s="170"/>
      <c r="O36" s="170">
        <f>O38+O49</f>
        <v>-2300</v>
      </c>
    </row>
    <row r="37" spans="1:15" s="48" customFormat="1" ht="15.75" hidden="1" x14ac:dyDescent="0.25">
      <c r="A37" s="165"/>
      <c r="B37" s="165" t="s">
        <v>15</v>
      </c>
      <c r="C37" s="165"/>
      <c r="D37" s="165"/>
      <c r="E37" s="166"/>
      <c r="F37" s="166"/>
      <c r="G37" s="169"/>
      <c r="H37" s="169"/>
      <c r="I37" s="166"/>
      <c r="J37" s="166"/>
      <c r="K37" s="171"/>
      <c r="L37" s="171"/>
      <c r="M37" s="171"/>
      <c r="N37" s="171"/>
      <c r="O37" s="171"/>
    </row>
    <row r="38" spans="1:15" s="48" customFormat="1" ht="15.75" hidden="1" x14ac:dyDescent="0.25">
      <c r="A38" s="165"/>
      <c r="B38" s="164" t="s">
        <v>17</v>
      </c>
      <c r="C38" s="165"/>
      <c r="D38" s="165"/>
      <c r="E38" s="170"/>
      <c r="F38" s="170"/>
      <c r="G38" s="169"/>
      <c r="H38" s="169"/>
      <c r="I38" s="169">
        <f>Taul1!G36/1000</f>
        <v>-1100</v>
      </c>
      <c r="J38" s="169"/>
      <c r="K38" s="170">
        <f>SUM(K39:K46)</f>
        <v>-1400</v>
      </c>
      <c r="L38" s="170"/>
      <c r="M38" s="169">
        <f>Taul1!I36/1000</f>
        <v>-2300</v>
      </c>
      <c r="N38" s="169"/>
      <c r="O38" s="169">
        <f>Taul1!J36/1000</f>
        <v>-2300</v>
      </c>
    </row>
    <row r="39" spans="1:15" s="48" customFormat="1" ht="15.75" hidden="1" x14ac:dyDescent="0.25">
      <c r="A39" s="165"/>
      <c r="B39" s="165" t="s">
        <v>103</v>
      </c>
      <c r="C39" s="165"/>
      <c r="D39" s="165"/>
      <c r="E39" s="172">
        <f>Taul1!E37/1000</f>
        <v>-50</v>
      </c>
      <c r="F39" s="172"/>
      <c r="G39" s="169"/>
      <c r="H39" s="169"/>
      <c r="I39" s="170"/>
      <c r="J39" s="170"/>
      <c r="K39" s="172">
        <f>Taul1!H37/1000</f>
        <v>-50</v>
      </c>
      <c r="L39" s="172"/>
      <c r="M39" s="170"/>
      <c r="N39" s="170"/>
      <c r="O39" s="170"/>
    </row>
    <row r="40" spans="1:15" s="48" customFormat="1" ht="15.75" hidden="1" x14ac:dyDescent="0.25">
      <c r="A40" s="165"/>
      <c r="B40" s="165" t="s">
        <v>102</v>
      </c>
      <c r="C40" s="165"/>
      <c r="D40" s="165"/>
      <c r="E40" s="172">
        <f>Taul1!E38/1000</f>
        <v>-50</v>
      </c>
      <c r="F40" s="172"/>
      <c r="G40" s="169"/>
      <c r="H40" s="169"/>
      <c r="I40" s="170"/>
      <c r="J40" s="170"/>
      <c r="K40" s="172">
        <f>Taul1!H38/1000</f>
        <v>-50</v>
      </c>
      <c r="L40" s="172"/>
      <c r="M40" s="170"/>
      <c r="N40" s="170"/>
      <c r="O40" s="170"/>
    </row>
    <row r="41" spans="1:15" s="48" customFormat="1" ht="15.75" hidden="1" x14ac:dyDescent="0.25">
      <c r="A41" s="165"/>
      <c r="B41" s="165" t="s">
        <v>101</v>
      </c>
      <c r="C41" s="165"/>
      <c r="D41" s="165"/>
      <c r="E41" s="172">
        <f>Taul1!E39/1000</f>
        <v>-50</v>
      </c>
      <c r="F41" s="172"/>
      <c r="G41" s="169"/>
      <c r="H41" s="169"/>
      <c r="I41" s="170"/>
      <c r="J41" s="170"/>
      <c r="K41" s="172">
        <f>Taul1!H39/1000</f>
        <v>-50</v>
      </c>
      <c r="L41" s="172"/>
      <c r="M41" s="170"/>
      <c r="N41" s="170"/>
      <c r="O41" s="170"/>
    </row>
    <row r="42" spans="1:15" s="48" customFormat="1" ht="15.75" hidden="1" x14ac:dyDescent="0.25">
      <c r="A42" s="165"/>
      <c r="B42" s="165" t="s">
        <v>106</v>
      </c>
      <c r="C42" s="165"/>
      <c r="D42" s="165"/>
      <c r="E42" s="172">
        <f>Taul1!E40/1000</f>
        <v>-50</v>
      </c>
      <c r="F42" s="172"/>
      <c r="G42" s="169"/>
      <c r="H42" s="169"/>
      <c r="I42" s="170"/>
      <c r="J42" s="170"/>
      <c r="K42" s="172">
        <f>Taul1!H40/1000</f>
        <v>-50</v>
      </c>
      <c r="L42" s="172"/>
      <c r="M42" s="170"/>
      <c r="N42" s="170"/>
      <c r="O42" s="170"/>
    </row>
    <row r="43" spans="1:15" s="48" customFormat="1" ht="15.75" hidden="1" x14ac:dyDescent="0.25">
      <c r="A43" s="165"/>
      <c r="B43" s="174" t="s">
        <v>100</v>
      </c>
      <c r="C43" s="165"/>
      <c r="D43" s="165"/>
      <c r="E43" s="172">
        <f>Taul1!E41/1000</f>
        <v>-100</v>
      </c>
      <c r="F43" s="172"/>
      <c r="G43" s="169"/>
      <c r="H43" s="169"/>
      <c r="I43" s="171"/>
      <c r="J43" s="171"/>
      <c r="K43" s="172">
        <f>Taul1!H41/1000</f>
        <v>-100</v>
      </c>
      <c r="L43" s="172"/>
      <c r="M43" s="171"/>
      <c r="N43" s="171"/>
      <c r="O43" s="171"/>
    </row>
    <row r="44" spans="1:15" s="48" customFormat="1" ht="15.75" hidden="1" x14ac:dyDescent="0.25">
      <c r="A44" s="165"/>
      <c r="B44" s="174" t="s">
        <v>105</v>
      </c>
      <c r="C44" s="165"/>
      <c r="D44" s="165"/>
      <c r="E44" s="172">
        <f>Taul1!E42/1000</f>
        <v>-300</v>
      </c>
      <c r="F44" s="172"/>
      <c r="G44" s="169"/>
      <c r="H44" s="169"/>
      <c r="I44" s="171"/>
      <c r="J44" s="171"/>
      <c r="K44" s="172">
        <f>Taul1!H42/1000</f>
        <v>-300</v>
      </c>
      <c r="L44" s="172"/>
      <c r="M44" s="171"/>
      <c r="N44" s="171"/>
      <c r="O44" s="171"/>
    </row>
    <row r="45" spans="1:15" s="48" customFormat="1" hidden="1" x14ac:dyDescent="0.2">
      <c r="A45" s="165"/>
      <c r="B45" s="165" t="s">
        <v>107</v>
      </c>
      <c r="C45" s="165"/>
      <c r="D45" s="165"/>
      <c r="E45" s="172">
        <f>Taul1!E43/1000</f>
        <v>-400</v>
      </c>
      <c r="F45" s="172"/>
      <c r="G45" s="172"/>
      <c r="H45" s="172"/>
      <c r="I45" s="171"/>
      <c r="J45" s="171"/>
      <c r="K45" s="172">
        <f>Taul1!H43/1000</f>
        <v>-400</v>
      </c>
      <c r="L45" s="172"/>
      <c r="M45" s="171"/>
      <c r="N45" s="171"/>
      <c r="O45" s="171"/>
    </row>
    <row r="46" spans="1:15" s="48" customFormat="1" hidden="1" x14ac:dyDescent="0.2">
      <c r="A46" s="165"/>
      <c r="B46" s="175" t="s">
        <v>104</v>
      </c>
      <c r="C46" s="165"/>
      <c r="D46" s="165"/>
      <c r="E46" s="172">
        <f>Taul1!E44/1000</f>
        <v>-400</v>
      </c>
      <c r="F46" s="172"/>
      <c r="G46" s="172"/>
      <c r="H46" s="172"/>
      <c r="I46" s="171"/>
      <c r="J46" s="171"/>
      <c r="K46" s="172">
        <f>Taul1!H44/1000</f>
        <v>-400</v>
      </c>
      <c r="L46" s="172"/>
      <c r="M46" s="171"/>
      <c r="N46" s="171"/>
      <c r="O46" s="171"/>
    </row>
    <row r="47" spans="1:15" s="48" customFormat="1" hidden="1" x14ac:dyDescent="0.2">
      <c r="A47" s="165"/>
      <c r="B47" s="165"/>
      <c r="C47" s="165"/>
      <c r="D47" s="165"/>
      <c r="E47" s="172"/>
      <c r="F47" s="172"/>
      <c r="G47" s="172"/>
      <c r="H47" s="172"/>
      <c r="I47" s="171"/>
      <c r="J47" s="171"/>
      <c r="K47" s="171"/>
      <c r="L47" s="171"/>
      <c r="M47" s="171"/>
      <c r="N47" s="171"/>
      <c r="O47" s="171"/>
    </row>
    <row r="48" spans="1:15" s="48" customFormat="1" hidden="1" x14ac:dyDescent="0.2">
      <c r="A48" s="165"/>
      <c r="B48" s="165"/>
      <c r="C48" s="165"/>
      <c r="D48" s="165"/>
      <c r="E48" s="172"/>
      <c r="F48" s="172"/>
      <c r="G48" s="172"/>
      <c r="H48" s="172"/>
      <c r="I48" s="171"/>
      <c r="J48" s="171"/>
      <c r="K48" s="171"/>
      <c r="L48" s="171"/>
      <c r="M48" s="171"/>
      <c r="N48" s="171"/>
      <c r="O48" s="171"/>
    </row>
    <row r="49" spans="1:20" s="48" customFormat="1" ht="15.75" hidden="1" x14ac:dyDescent="0.25">
      <c r="A49" s="165"/>
      <c r="B49" s="164" t="s">
        <v>86</v>
      </c>
      <c r="C49" s="165"/>
      <c r="D49" s="165"/>
      <c r="E49" s="169"/>
      <c r="F49" s="169"/>
      <c r="G49" s="169"/>
      <c r="H49" s="169"/>
      <c r="I49" s="169">
        <f>Taul1!G47/1000</f>
        <v>-1000</v>
      </c>
      <c r="J49" s="169"/>
      <c r="K49" s="170">
        <f>SUM(K50:K51)</f>
        <v>0</v>
      </c>
      <c r="L49" s="170"/>
      <c r="M49" s="170"/>
      <c r="N49" s="170"/>
      <c r="O49" s="170"/>
      <c r="P49" s="30"/>
    </row>
    <row r="50" spans="1:20" s="48" customFormat="1" hidden="1" x14ac:dyDescent="0.2">
      <c r="A50" s="165"/>
      <c r="B50" s="165" t="s">
        <v>45</v>
      </c>
      <c r="C50" s="165"/>
      <c r="D50" s="165"/>
      <c r="E50" s="172"/>
      <c r="F50" s="172"/>
      <c r="G50" s="172"/>
      <c r="H50" s="172"/>
      <c r="I50" s="171"/>
      <c r="J50" s="171"/>
      <c r="K50" s="171"/>
      <c r="L50" s="171"/>
      <c r="M50" s="171"/>
      <c r="N50" s="171"/>
      <c r="O50" s="171"/>
    </row>
    <row r="51" spans="1:20" s="48" customFormat="1" hidden="1" x14ac:dyDescent="0.2">
      <c r="A51" s="165"/>
      <c r="B51" s="165"/>
      <c r="C51" s="165"/>
      <c r="D51" s="165"/>
      <c r="E51" s="172"/>
      <c r="F51" s="172"/>
      <c r="G51" s="172"/>
      <c r="H51" s="172"/>
      <c r="I51" s="171"/>
      <c r="J51" s="171"/>
      <c r="K51" s="171"/>
      <c r="L51" s="171"/>
      <c r="M51" s="171"/>
      <c r="N51" s="171"/>
      <c r="O51" s="171"/>
    </row>
    <row r="52" spans="1:20" s="48" customFormat="1" ht="15.75" hidden="1" x14ac:dyDescent="0.25">
      <c r="A52" s="165"/>
      <c r="B52" s="164" t="s">
        <v>27</v>
      </c>
      <c r="C52" s="165"/>
      <c r="D52" s="165"/>
      <c r="E52" s="170"/>
      <c r="F52" s="170"/>
      <c r="G52" s="169"/>
      <c r="H52" s="169"/>
      <c r="I52" s="169">
        <f>Taul1!G50/1000</f>
        <v>-2300</v>
      </c>
      <c r="J52" s="169"/>
      <c r="K52" s="170">
        <f>SUM(K54:K57)</f>
        <v>-1900</v>
      </c>
      <c r="L52" s="170"/>
      <c r="M52" s="169">
        <f>Taul1!I50/1000</f>
        <v>-200</v>
      </c>
      <c r="N52" s="169"/>
      <c r="O52" s="169">
        <f>Taul1!J50/1000</f>
        <v>-200</v>
      </c>
    </row>
    <row r="53" spans="1:20" s="48" customFormat="1" ht="15.75" hidden="1" x14ac:dyDescent="0.25">
      <c r="A53" s="165"/>
      <c r="B53" s="165" t="s">
        <v>15</v>
      </c>
      <c r="C53" s="165"/>
      <c r="D53" s="165"/>
      <c r="E53" s="166"/>
      <c r="F53" s="166"/>
      <c r="G53" s="169"/>
      <c r="H53" s="169"/>
      <c r="I53" s="166"/>
      <c r="J53" s="166"/>
      <c r="K53" s="171"/>
      <c r="L53" s="171"/>
      <c r="M53" s="171"/>
      <c r="N53" s="171"/>
      <c r="O53" s="171"/>
    </row>
    <row r="54" spans="1:20" s="48" customFormat="1" ht="15.75" hidden="1" x14ac:dyDescent="0.25">
      <c r="A54" s="165"/>
      <c r="B54" s="165" t="s">
        <v>99</v>
      </c>
      <c r="C54" s="165"/>
      <c r="D54" s="165"/>
      <c r="E54" s="172">
        <f>Taul1!E52/1000</f>
        <v>-200</v>
      </c>
      <c r="F54" s="172"/>
      <c r="G54" s="169"/>
      <c r="H54" s="169"/>
      <c r="I54" s="171"/>
      <c r="J54" s="171"/>
      <c r="K54" s="172">
        <f>Taul1!H52/1000</f>
        <v>-200</v>
      </c>
      <c r="L54" s="172"/>
      <c r="M54" s="171"/>
      <c r="N54" s="171"/>
      <c r="O54" s="171"/>
    </row>
    <row r="55" spans="1:20" s="48" customFormat="1" hidden="1" x14ac:dyDescent="0.2">
      <c r="A55" s="165"/>
      <c r="B55" s="175" t="s">
        <v>25</v>
      </c>
      <c r="C55" s="165"/>
      <c r="D55" s="165"/>
      <c r="E55" s="172">
        <f>Taul1!E53/1000</f>
        <v>-500</v>
      </c>
      <c r="F55" s="172"/>
      <c r="G55" s="172"/>
      <c r="H55" s="172"/>
      <c r="I55" s="171"/>
      <c r="J55" s="171"/>
      <c r="K55" s="172">
        <f>Taul1!H53/1000</f>
        <v>-500</v>
      </c>
      <c r="L55" s="172"/>
      <c r="M55" s="171"/>
      <c r="N55" s="171"/>
      <c r="O55" s="171"/>
    </row>
    <row r="56" spans="1:20" s="48" customFormat="1" ht="15.75" hidden="1" x14ac:dyDescent="0.25">
      <c r="A56" s="165"/>
      <c r="B56" s="175" t="s">
        <v>85</v>
      </c>
      <c r="C56" s="165"/>
      <c r="D56" s="165"/>
      <c r="E56" s="172">
        <f>Taul1!E54/1000</f>
        <v>-700</v>
      </c>
      <c r="F56" s="172"/>
      <c r="G56" s="169"/>
      <c r="H56" s="169"/>
      <c r="I56" s="171"/>
      <c r="J56" s="171"/>
      <c r="K56" s="172">
        <f>Taul1!H54/1000</f>
        <v>-700</v>
      </c>
      <c r="L56" s="172"/>
      <c r="M56" s="171"/>
      <c r="N56" s="171"/>
      <c r="O56" s="171"/>
    </row>
    <row r="57" spans="1:20" s="48" customFormat="1" ht="15.75" hidden="1" x14ac:dyDescent="0.25">
      <c r="A57" s="165"/>
      <c r="B57" s="165" t="s">
        <v>49</v>
      </c>
      <c r="C57" s="165"/>
      <c r="D57" s="165"/>
      <c r="E57" s="172">
        <f>Taul1!E55/1000</f>
        <v>-500</v>
      </c>
      <c r="F57" s="172"/>
      <c r="G57" s="169"/>
      <c r="H57" s="169"/>
      <c r="I57" s="171"/>
      <c r="J57" s="171"/>
      <c r="K57" s="172">
        <f>Taul1!H55/1000</f>
        <v>-500</v>
      </c>
      <c r="L57" s="172"/>
      <c r="M57" s="171"/>
      <c r="N57" s="171"/>
      <c r="O57" s="171"/>
    </row>
    <row r="58" spans="1:20" s="48" customFormat="1" ht="15.75" x14ac:dyDescent="0.25">
      <c r="A58" s="165"/>
      <c r="B58" s="165"/>
      <c r="C58" s="165"/>
      <c r="D58" s="165"/>
      <c r="E58" s="166"/>
      <c r="F58" s="166"/>
      <c r="G58" s="169"/>
      <c r="H58" s="169"/>
      <c r="I58" s="166"/>
      <c r="J58" s="166"/>
      <c r="K58" s="171"/>
      <c r="L58" s="171"/>
      <c r="M58" s="171"/>
      <c r="N58" s="171"/>
      <c r="O58" s="171"/>
      <c r="R58" s="48">
        <v>245</v>
      </c>
      <c r="S58" s="48">
        <v>255</v>
      </c>
      <c r="T58" s="48">
        <v>255</v>
      </c>
    </row>
    <row r="59" spans="1:20" s="5" customFormat="1" ht="15.75" x14ac:dyDescent="0.25">
      <c r="A59" s="165"/>
      <c r="B59" s="164" t="s">
        <v>117</v>
      </c>
      <c r="C59" s="165"/>
      <c r="D59" s="165"/>
      <c r="E59" s="196"/>
      <c r="F59" s="181"/>
      <c r="G59" s="199">
        <f>G52+G36+G18+G30</f>
        <v>-20117.085149999999</v>
      </c>
      <c r="H59" s="184"/>
      <c r="I59" s="196">
        <f>I52+I36+I18+I30</f>
        <v>-34050</v>
      </c>
      <c r="J59" s="181"/>
      <c r="K59" s="196">
        <f>K52+K36+K18+K30</f>
        <v>-34615</v>
      </c>
      <c r="L59" s="181"/>
      <c r="M59" s="196">
        <f>M52+M36+M18+M30</f>
        <v>-49000</v>
      </c>
      <c r="N59" s="181"/>
      <c r="O59" s="196">
        <f>O52+O36+O18+O30</f>
        <v>-52600</v>
      </c>
      <c r="R59" s="5">
        <v>77</v>
      </c>
      <c r="S59" s="5">
        <v>153</v>
      </c>
      <c r="T59" s="5">
        <v>204</v>
      </c>
    </row>
    <row r="60" spans="1:20" s="5" customFormat="1" ht="15.75" x14ac:dyDescent="0.25">
      <c r="A60" s="165"/>
      <c r="B60" s="164"/>
      <c r="C60" s="165"/>
      <c r="D60" s="165"/>
      <c r="E60" s="196"/>
      <c r="F60" s="181"/>
      <c r="G60" s="199"/>
      <c r="H60" s="184"/>
      <c r="I60" s="196"/>
      <c r="J60" s="181"/>
      <c r="K60" s="196"/>
      <c r="L60" s="181"/>
      <c r="M60" s="196"/>
      <c r="N60" s="181"/>
      <c r="O60" s="196"/>
    </row>
    <row r="61" spans="1:20" s="5" customFormat="1" ht="15.75" hidden="1" x14ac:dyDescent="0.25">
      <c r="A61" s="165"/>
      <c r="B61" s="164"/>
      <c r="C61" s="165"/>
      <c r="D61" s="165"/>
      <c r="E61" s="196"/>
      <c r="F61" s="181"/>
      <c r="G61" s="199"/>
      <c r="H61" s="184"/>
      <c r="I61" s="196"/>
      <c r="J61" s="181"/>
      <c r="K61" s="196"/>
      <c r="L61" s="181"/>
      <c r="M61" s="196"/>
      <c r="N61" s="181"/>
      <c r="O61" s="196"/>
    </row>
    <row r="62" spans="1:20" s="5" customFormat="1" ht="15.75" x14ac:dyDescent="0.25">
      <c r="A62" s="165"/>
      <c r="B62" s="164" t="s">
        <v>6</v>
      </c>
      <c r="C62" s="165"/>
      <c r="D62" s="165"/>
      <c r="E62" s="197"/>
      <c r="F62" s="182"/>
      <c r="G62" s="200"/>
      <c r="H62" s="185"/>
      <c r="I62" s="197"/>
      <c r="J62" s="182"/>
      <c r="K62" s="197"/>
      <c r="L62" s="182"/>
      <c r="M62" s="197"/>
      <c r="N62" s="182"/>
      <c r="O62" s="197"/>
    </row>
    <row r="63" spans="1:20" s="5" customFormat="1" x14ac:dyDescent="0.2">
      <c r="A63" s="165"/>
      <c r="B63" s="165" t="s">
        <v>20</v>
      </c>
      <c r="C63" s="165"/>
      <c r="D63" s="165"/>
      <c r="E63" s="197"/>
      <c r="F63" s="182"/>
      <c r="G63" s="200"/>
      <c r="H63" s="185"/>
      <c r="I63" s="197"/>
      <c r="J63" s="182"/>
      <c r="K63" s="197"/>
      <c r="L63" s="182"/>
      <c r="M63" s="197"/>
      <c r="N63" s="182"/>
      <c r="O63" s="197"/>
    </row>
    <row r="64" spans="1:20" s="5" customFormat="1" x14ac:dyDescent="0.2">
      <c r="A64" s="165"/>
      <c r="B64" s="165" t="s">
        <v>24</v>
      </c>
      <c r="C64" s="165"/>
      <c r="D64" s="165"/>
      <c r="E64" s="197"/>
      <c r="F64" s="182"/>
      <c r="G64" s="200"/>
      <c r="H64" s="185"/>
      <c r="I64" s="197"/>
      <c r="J64" s="182"/>
      <c r="K64" s="197"/>
      <c r="L64" s="182"/>
      <c r="M64" s="197"/>
      <c r="N64" s="182"/>
      <c r="O64" s="197"/>
    </row>
    <row r="65" spans="1:15" s="4" customFormat="1" ht="15.75" x14ac:dyDescent="0.25">
      <c r="A65" s="164"/>
      <c r="B65" s="165" t="s">
        <v>37</v>
      </c>
      <c r="C65" s="164"/>
      <c r="D65" s="165"/>
      <c r="E65" s="198"/>
      <c r="F65" s="183"/>
      <c r="G65" s="200"/>
      <c r="H65" s="185"/>
      <c r="I65" s="197"/>
      <c r="J65" s="182"/>
      <c r="K65" s="197"/>
      <c r="L65" s="182"/>
      <c r="M65" s="197"/>
      <c r="N65" s="182"/>
      <c r="O65" s="197"/>
    </row>
    <row r="66" spans="1:15" s="4" customFormat="1" ht="15.75" x14ac:dyDescent="0.25">
      <c r="A66" s="164"/>
      <c r="B66" s="164" t="s">
        <v>5</v>
      </c>
      <c r="C66" s="164"/>
      <c r="D66" s="164"/>
      <c r="E66" s="196"/>
      <c r="F66" s="181"/>
      <c r="G66" s="199">
        <f>SUM(G63:G65)</f>
        <v>0</v>
      </c>
      <c r="H66" s="184"/>
      <c r="I66" s="196">
        <f>SUM(I63:I65)</f>
        <v>0</v>
      </c>
      <c r="J66" s="181"/>
      <c r="K66" s="196">
        <f>SUM(K63:K65)</f>
        <v>0</v>
      </c>
      <c r="L66" s="181"/>
      <c r="M66" s="196">
        <f>SUM(M63:M65)</f>
        <v>0</v>
      </c>
      <c r="N66" s="181"/>
      <c r="O66" s="196">
        <f>SUM(O63:O65)</f>
        <v>0</v>
      </c>
    </row>
    <row r="67" spans="1:15" s="4" customFormat="1" ht="15.75" x14ac:dyDescent="0.25">
      <c r="A67" s="164"/>
      <c r="B67" s="165"/>
      <c r="C67" s="164"/>
      <c r="D67" s="165"/>
      <c r="E67" s="198"/>
      <c r="F67" s="183"/>
      <c r="G67" s="200"/>
      <c r="H67" s="185"/>
      <c r="I67" s="198"/>
      <c r="J67" s="183"/>
      <c r="K67" s="198"/>
      <c r="L67" s="183"/>
      <c r="M67" s="198"/>
      <c r="N67" s="183"/>
      <c r="O67" s="198"/>
    </row>
    <row r="68" spans="1:15" s="31" customFormat="1" ht="15.75" x14ac:dyDescent="0.25">
      <c r="A68" s="165"/>
      <c r="B68" s="164" t="s">
        <v>9</v>
      </c>
      <c r="C68" s="165"/>
      <c r="D68" s="164"/>
      <c r="E68" s="196"/>
      <c r="F68" s="181"/>
      <c r="G68" s="199">
        <f>G59+G66</f>
        <v>-20117.085149999999</v>
      </c>
      <c r="H68" s="184"/>
      <c r="I68" s="196">
        <f>I59+I66</f>
        <v>-34050</v>
      </c>
      <c r="J68" s="181"/>
      <c r="K68" s="196">
        <f>K59+K66</f>
        <v>-34615</v>
      </c>
      <c r="L68" s="181"/>
      <c r="M68" s="196">
        <f>M59+M66</f>
        <v>-49000</v>
      </c>
      <c r="N68" s="181"/>
      <c r="O68" s="196">
        <f>O59+O66</f>
        <v>-52600</v>
      </c>
    </row>
    <row r="69" spans="1:15" s="5" customFormat="1" x14ac:dyDescent="0.2">
      <c r="A69" s="165"/>
      <c r="B69" s="175" t="s">
        <v>21</v>
      </c>
      <c r="C69" s="165"/>
      <c r="D69" s="165"/>
      <c r="E69" s="197"/>
      <c r="F69" s="182"/>
      <c r="G69" s="200">
        <v>0</v>
      </c>
      <c r="H69" s="185"/>
      <c r="I69" s="197">
        <v>0</v>
      </c>
      <c r="J69" s="182"/>
      <c r="K69" s="197">
        <v>0</v>
      </c>
      <c r="L69" s="182"/>
      <c r="M69" s="197">
        <v>0</v>
      </c>
      <c r="N69" s="182"/>
      <c r="O69" s="197">
        <v>0</v>
      </c>
    </row>
    <row r="70" spans="1:15" s="5" customFormat="1" x14ac:dyDescent="0.2">
      <c r="A70" s="165"/>
      <c r="B70" s="175"/>
      <c r="C70" s="165"/>
      <c r="D70" s="165"/>
      <c r="E70" s="197"/>
      <c r="F70" s="182"/>
      <c r="G70" s="200"/>
      <c r="H70" s="185"/>
      <c r="I70" s="197"/>
      <c r="J70" s="182"/>
      <c r="K70" s="197"/>
      <c r="L70" s="182"/>
      <c r="M70" s="197"/>
      <c r="N70" s="182"/>
      <c r="O70" s="197"/>
    </row>
    <row r="71" spans="1:15" s="5" customFormat="1" hidden="1" x14ac:dyDescent="0.2">
      <c r="A71" s="165"/>
      <c r="B71" s="175"/>
      <c r="C71" s="165"/>
      <c r="D71" s="165"/>
      <c r="E71" s="197"/>
      <c r="F71" s="182"/>
      <c r="G71" s="200"/>
      <c r="H71" s="185"/>
      <c r="I71" s="197"/>
      <c r="J71" s="182"/>
      <c r="K71" s="197"/>
      <c r="L71" s="182"/>
      <c r="M71" s="197"/>
      <c r="N71" s="182"/>
      <c r="O71" s="197"/>
    </row>
    <row r="72" spans="1:15" s="5" customFormat="1" x14ac:dyDescent="0.2">
      <c r="A72" s="165"/>
      <c r="B72" s="175"/>
      <c r="C72" s="165"/>
      <c r="D72" s="165"/>
      <c r="E72" s="197"/>
      <c r="F72" s="182"/>
      <c r="G72" s="200"/>
      <c r="H72" s="185"/>
      <c r="I72" s="197"/>
      <c r="J72" s="182"/>
      <c r="K72" s="197"/>
      <c r="L72" s="182"/>
      <c r="M72" s="197"/>
      <c r="N72" s="182"/>
      <c r="O72" s="197"/>
    </row>
    <row r="73" spans="1:15" hidden="1" x14ac:dyDescent="0.2">
      <c r="A73" s="165"/>
      <c r="B73" s="175"/>
      <c r="C73" s="165"/>
      <c r="D73" s="165"/>
      <c r="E73" s="197"/>
      <c r="F73" s="182"/>
      <c r="G73" s="200"/>
      <c r="H73" s="185"/>
      <c r="I73" s="205"/>
      <c r="J73" s="190"/>
      <c r="K73" s="205"/>
      <c r="L73" s="190"/>
      <c r="M73" s="205"/>
      <c r="N73" s="190"/>
      <c r="O73" s="205"/>
    </row>
    <row r="74" spans="1:15" ht="15.75" hidden="1" x14ac:dyDescent="0.25">
      <c r="A74" s="164" t="s">
        <v>10</v>
      </c>
      <c r="B74" s="164"/>
      <c r="C74" s="164"/>
      <c r="D74" s="165"/>
      <c r="E74" s="197"/>
      <c r="F74" s="182"/>
      <c r="G74" s="200"/>
      <c r="H74" s="185"/>
      <c r="I74" s="197"/>
      <c r="J74" s="182"/>
      <c r="K74" s="197"/>
      <c r="L74" s="182"/>
      <c r="M74" s="197"/>
      <c r="N74" s="182"/>
      <c r="O74" s="197"/>
    </row>
    <row r="75" spans="1:15" ht="15.75" hidden="1" x14ac:dyDescent="0.25">
      <c r="A75" s="164"/>
      <c r="B75" s="164"/>
      <c r="C75" s="164"/>
      <c r="D75" s="165"/>
      <c r="E75" s="197"/>
      <c r="F75" s="182"/>
      <c r="G75" s="200"/>
      <c r="H75" s="185"/>
      <c r="I75" s="197"/>
      <c r="J75" s="182"/>
      <c r="K75" s="197"/>
      <c r="L75" s="182"/>
      <c r="M75" s="197"/>
      <c r="N75" s="182"/>
      <c r="O75" s="197"/>
    </row>
    <row r="76" spans="1:15" s="2" customFormat="1" ht="15.75" hidden="1" x14ac:dyDescent="0.25">
      <c r="A76" s="164" t="s">
        <v>12</v>
      </c>
      <c r="B76" s="164"/>
      <c r="C76" s="164"/>
      <c r="D76" s="164"/>
      <c r="E76" s="196"/>
      <c r="F76" s="181"/>
      <c r="G76" s="199">
        <f>Taul1!F72/1000</f>
        <v>-2304.8287300000002</v>
      </c>
      <c r="H76" s="184"/>
      <c r="I76" s="199">
        <f>Taul1!G72/1000</f>
        <v>-6075</v>
      </c>
      <c r="J76" s="184"/>
      <c r="K76" s="196">
        <f>SUM(K77:K81)</f>
        <v>-4100</v>
      </c>
      <c r="L76" s="181"/>
      <c r="M76" s="199">
        <f>Taul1!I72/1000</f>
        <v>-12000</v>
      </c>
      <c r="N76" s="184"/>
      <c r="O76" s="199">
        <f>Taul1!J72/1000</f>
        <v>-12000</v>
      </c>
    </row>
    <row r="77" spans="1:15" s="70" customFormat="1" hidden="1" x14ac:dyDescent="0.2">
      <c r="A77" s="165"/>
      <c r="B77" s="165" t="s">
        <v>51</v>
      </c>
      <c r="C77" s="165"/>
      <c r="D77" s="165"/>
      <c r="E77" s="197"/>
      <c r="F77" s="182"/>
      <c r="G77" s="200"/>
      <c r="H77" s="185"/>
      <c r="I77" s="197"/>
      <c r="J77" s="182"/>
      <c r="K77" s="200">
        <f>Taul1!H73/1000</f>
        <v>-503.2</v>
      </c>
      <c r="L77" s="185"/>
      <c r="M77" s="197"/>
      <c r="N77" s="182"/>
      <c r="O77" s="197"/>
    </row>
    <row r="78" spans="1:15" s="70" customFormat="1" hidden="1" x14ac:dyDescent="0.2">
      <c r="A78" s="165"/>
      <c r="B78" s="165" t="s">
        <v>54</v>
      </c>
      <c r="C78" s="165"/>
      <c r="D78" s="165"/>
      <c r="E78" s="197"/>
      <c r="F78" s="182"/>
      <c r="G78" s="200"/>
      <c r="H78" s="185"/>
      <c r="I78" s="197"/>
      <c r="J78" s="182"/>
      <c r="K78" s="200">
        <f>Taul1!H74/1000</f>
        <v>-585</v>
      </c>
      <c r="L78" s="185"/>
      <c r="M78" s="197"/>
      <c r="N78" s="182"/>
      <c r="O78" s="197"/>
    </row>
    <row r="79" spans="1:15" s="70" customFormat="1" hidden="1" x14ac:dyDescent="0.2">
      <c r="A79" s="165"/>
      <c r="B79" s="165" t="s">
        <v>56</v>
      </c>
      <c r="C79" s="165"/>
      <c r="D79" s="165"/>
      <c r="E79" s="197"/>
      <c r="F79" s="182"/>
      <c r="G79" s="200"/>
      <c r="H79" s="185"/>
      <c r="I79" s="197"/>
      <c r="J79" s="182"/>
      <c r="K79" s="200">
        <f>Taul1!H75/1000</f>
        <v>-683</v>
      </c>
      <c r="L79" s="185"/>
      <c r="M79" s="197"/>
      <c r="N79" s="182"/>
      <c r="O79" s="197"/>
    </row>
    <row r="80" spans="1:15" s="70" customFormat="1" hidden="1" x14ac:dyDescent="0.2">
      <c r="A80" s="165"/>
      <c r="B80" s="165" t="s">
        <v>55</v>
      </c>
      <c r="C80" s="165"/>
      <c r="D80" s="165"/>
      <c r="E80" s="197"/>
      <c r="F80" s="182"/>
      <c r="G80" s="200"/>
      <c r="H80" s="185"/>
      <c r="I80" s="197"/>
      <c r="J80" s="182"/>
      <c r="K80" s="200">
        <f>Taul1!H76/1000</f>
        <v>-1220</v>
      </c>
      <c r="L80" s="185"/>
      <c r="M80" s="197"/>
      <c r="N80" s="182"/>
      <c r="O80" s="197"/>
    </row>
    <row r="81" spans="1:17" s="93" customFormat="1" hidden="1" x14ac:dyDescent="0.2">
      <c r="A81" s="165"/>
      <c r="B81" s="165" t="s">
        <v>30</v>
      </c>
      <c r="C81" s="165"/>
      <c r="D81" s="165"/>
      <c r="E81" s="197"/>
      <c r="F81" s="182"/>
      <c r="G81" s="200"/>
      <c r="H81" s="185"/>
      <c r="I81" s="197"/>
      <c r="J81" s="182"/>
      <c r="K81" s="200">
        <f>Taul1!H77/1000</f>
        <v>-1108.8</v>
      </c>
      <c r="L81" s="185"/>
      <c r="M81" s="197"/>
      <c r="N81" s="182"/>
      <c r="O81" s="197"/>
      <c r="Q81" s="151"/>
    </row>
    <row r="82" spans="1:17" s="93" customFormat="1" ht="15.75" hidden="1" x14ac:dyDescent="0.25">
      <c r="A82" s="164"/>
      <c r="B82" s="165" t="s">
        <v>29</v>
      </c>
      <c r="C82" s="165"/>
      <c r="D82" s="165"/>
      <c r="E82" s="197"/>
      <c r="F82" s="182"/>
      <c r="G82" s="200"/>
      <c r="H82" s="185"/>
      <c r="I82" s="197"/>
      <c r="J82" s="182"/>
      <c r="K82" s="197">
        <v>-1057800</v>
      </c>
      <c r="L82" s="182"/>
      <c r="M82" s="197" t="s">
        <v>28</v>
      </c>
      <c r="N82" s="182"/>
      <c r="O82" s="197"/>
    </row>
    <row r="83" spans="1:17" s="87" customFormat="1" ht="15.75" hidden="1" x14ac:dyDescent="0.25">
      <c r="A83" s="164"/>
      <c r="B83" s="165"/>
      <c r="C83" s="165"/>
      <c r="D83" s="165"/>
      <c r="E83" s="197"/>
      <c r="F83" s="182"/>
      <c r="G83" s="200"/>
      <c r="H83" s="185"/>
      <c r="I83" s="197"/>
      <c r="J83" s="182"/>
      <c r="K83" s="197"/>
      <c r="L83" s="182"/>
      <c r="M83" s="197"/>
      <c r="N83" s="182"/>
      <c r="O83" s="197"/>
    </row>
    <row r="84" spans="1:17" ht="15.75" hidden="1" x14ac:dyDescent="0.25">
      <c r="A84" s="176"/>
      <c r="B84" s="164" t="s">
        <v>118</v>
      </c>
      <c r="C84" s="164"/>
      <c r="D84" s="164"/>
      <c r="E84" s="196"/>
      <c r="F84" s="181"/>
      <c r="G84" s="199">
        <f>SUM(G76:G82)</f>
        <v>-2304.8287300000002</v>
      </c>
      <c r="H84" s="184"/>
      <c r="I84" s="196">
        <f>I76</f>
        <v>-6075</v>
      </c>
      <c r="J84" s="181"/>
      <c r="K84" s="196">
        <f>K76</f>
        <v>-4100</v>
      </c>
      <c r="L84" s="181"/>
      <c r="M84" s="196">
        <f>M76</f>
        <v>-12000</v>
      </c>
      <c r="N84" s="181"/>
      <c r="O84" s="196">
        <f>O76</f>
        <v>-12000</v>
      </c>
    </row>
    <row r="85" spans="1:17" s="1" customFormat="1" ht="15.75" hidden="1" x14ac:dyDescent="0.25">
      <c r="A85" s="176"/>
      <c r="B85" s="164"/>
      <c r="C85" s="164"/>
      <c r="D85" s="164"/>
      <c r="E85" s="196"/>
      <c r="F85" s="181"/>
      <c r="G85" s="199"/>
      <c r="H85" s="184"/>
      <c r="I85" s="196"/>
      <c r="J85" s="181"/>
      <c r="K85" s="196"/>
      <c r="L85" s="181"/>
      <c r="M85" s="196"/>
      <c r="N85" s="181"/>
      <c r="O85" s="196"/>
    </row>
    <row r="86" spans="1:17" s="93" customFormat="1" hidden="1" x14ac:dyDescent="0.2">
      <c r="A86" s="165"/>
      <c r="B86" s="165" t="s">
        <v>32</v>
      </c>
      <c r="C86" s="165"/>
      <c r="D86" s="165"/>
      <c r="E86" s="197"/>
      <c r="F86" s="182"/>
      <c r="G86" s="200">
        <f>Taul1!F82/1000</f>
        <v>-421.81450999999998</v>
      </c>
      <c r="H86" s="185"/>
      <c r="I86" s="200">
        <f>Taul1!G82/1000</f>
        <v>-1193</v>
      </c>
      <c r="J86" s="185"/>
      <c r="K86" s="200">
        <f>Taul1!H82/1000</f>
        <v>-2870</v>
      </c>
      <c r="L86" s="185"/>
      <c r="M86" s="197"/>
      <c r="N86" s="182"/>
      <c r="O86" s="197"/>
    </row>
    <row r="87" spans="1:17" s="70" customFormat="1" ht="15" hidden="1" customHeight="1" x14ac:dyDescent="0.2">
      <c r="A87" s="165"/>
      <c r="B87" s="165" t="s">
        <v>61</v>
      </c>
      <c r="C87" s="165"/>
      <c r="D87" s="165"/>
      <c r="E87" s="197">
        <v>-1000000</v>
      </c>
      <c r="F87" s="182"/>
      <c r="G87" s="200">
        <f>Taul1!F83/1000</f>
        <v>0</v>
      </c>
      <c r="H87" s="185"/>
      <c r="I87" s="200">
        <f>Taul1!G83/1000</f>
        <v>0</v>
      </c>
      <c r="J87" s="185"/>
      <c r="K87" s="200">
        <f>Taul1!H83/1000</f>
        <v>-200</v>
      </c>
      <c r="L87" s="185"/>
      <c r="M87" s="197"/>
      <c r="N87" s="182"/>
      <c r="O87" s="197"/>
    </row>
    <row r="88" spans="1:17" s="70" customFormat="1" hidden="1" x14ac:dyDescent="0.2">
      <c r="A88" s="165"/>
      <c r="B88" s="165" t="s">
        <v>62</v>
      </c>
      <c r="C88" s="165"/>
      <c r="D88" s="165"/>
      <c r="E88" s="197"/>
      <c r="F88" s="182"/>
      <c r="G88" s="200">
        <f>Taul1!F84/1000</f>
        <v>0</v>
      </c>
      <c r="H88" s="185"/>
      <c r="I88" s="200">
        <f>Taul1!G84/1000</f>
        <v>0</v>
      </c>
      <c r="J88" s="185"/>
      <c r="K88" s="200">
        <f>Taul1!H84/1000</f>
        <v>0</v>
      </c>
      <c r="L88" s="185"/>
      <c r="M88" s="197"/>
      <c r="N88" s="182"/>
      <c r="O88" s="197"/>
    </row>
    <row r="89" spans="1:17" s="70" customFormat="1" hidden="1" x14ac:dyDescent="0.2">
      <c r="A89" s="165"/>
      <c r="B89" s="165" t="s">
        <v>61</v>
      </c>
      <c r="C89" s="165"/>
      <c r="D89" s="165"/>
      <c r="E89" s="197">
        <v>-1000000</v>
      </c>
      <c r="F89" s="182"/>
      <c r="G89" s="200">
        <f>Taul1!F85/1000</f>
        <v>0</v>
      </c>
      <c r="H89" s="185"/>
      <c r="I89" s="200">
        <f>Taul1!G85/1000</f>
        <v>0</v>
      </c>
      <c r="J89" s="185"/>
      <c r="K89" s="200">
        <f>Taul1!H85/1000</f>
        <v>-200</v>
      </c>
      <c r="L89" s="185"/>
      <c r="M89" s="197"/>
      <c r="N89" s="182"/>
      <c r="O89" s="197"/>
    </row>
    <row r="90" spans="1:17" s="70" customFormat="1" hidden="1" x14ac:dyDescent="0.2">
      <c r="A90" s="165"/>
      <c r="B90" s="165" t="s">
        <v>62</v>
      </c>
      <c r="C90" s="165"/>
      <c r="D90" s="165"/>
      <c r="E90" s="197"/>
      <c r="F90" s="182"/>
      <c r="G90" s="200">
        <f>Taul1!F86/1000</f>
        <v>0</v>
      </c>
      <c r="H90" s="185"/>
      <c r="I90" s="200">
        <f>Taul1!G86/1000</f>
        <v>0</v>
      </c>
      <c r="J90" s="185"/>
      <c r="K90" s="200">
        <f>Taul1!H86/1000</f>
        <v>0</v>
      </c>
      <c r="L90" s="185"/>
      <c r="M90" s="197"/>
      <c r="N90" s="182"/>
      <c r="O90" s="197"/>
    </row>
    <row r="91" spans="1:17" s="70" customFormat="1" hidden="1" x14ac:dyDescent="0.2">
      <c r="A91" s="165"/>
      <c r="B91" s="165" t="s">
        <v>61</v>
      </c>
      <c r="C91" s="165"/>
      <c r="D91" s="165"/>
      <c r="E91" s="197">
        <v>-1000000</v>
      </c>
      <c r="F91" s="182"/>
      <c r="G91" s="200">
        <f>Taul1!F87/1000</f>
        <v>0</v>
      </c>
      <c r="H91" s="185"/>
      <c r="I91" s="200">
        <f>Taul1!G87/1000</f>
        <v>0</v>
      </c>
      <c r="J91" s="185"/>
      <c r="K91" s="200">
        <f>Taul1!H87/1000</f>
        <v>-200</v>
      </c>
      <c r="L91" s="185"/>
      <c r="M91" s="197"/>
      <c r="N91" s="182"/>
      <c r="O91" s="197"/>
    </row>
    <row r="92" spans="1:17" s="70" customFormat="1" hidden="1" x14ac:dyDescent="0.2">
      <c r="A92" s="165"/>
      <c r="B92" s="165" t="s">
        <v>62</v>
      </c>
      <c r="C92" s="165"/>
      <c r="D92" s="165"/>
      <c r="E92" s="197"/>
      <c r="F92" s="182"/>
      <c r="G92" s="200">
        <f>Taul1!F88/1000</f>
        <v>0</v>
      </c>
      <c r="H92" s="185"/>
      <c r="I92" s="200">
        <f>Taul1!G88/1000</f>
        <v>0</v>
      </c>
      <c r="J92" s="185"/>
      <c r="K92" s="200">
        <f>Taul1!H88/1000</f>
        <v>0</v>
      </c>
      <c r="L92" s="185"/>
      <c r="M92" s="197"/>
      <c r="N92" s="182"/>
      <c r="O92" s="197"/>
    </row>
    <row r="93" spans="1:17" s="70" customFormat="1" hidden="1" x14ac:dyDescent="0.2">
      <c r="A93" s="165"/>
      <c r="B93" s="165" t="s">
        <v>61</v>
      </c>
      <c r="C93" s="165"/>
      <c r="D93" s="165"/>
      <c r="E93" s="197">
        <v>-1000000</v>
      </c>
      <c r="F93" s="182"/>
      <c r="G93" s="200">
        <f>Taul1!F89/1000</f>
        <v>0</v>
      </c>
      <c r="H93" s="185"/>
      <c r="I93" s="200">
        <f>Taul1!G89/1000</f>
        <v>0</v>
      </c>
      <c r="J93" s="185"/>
      <c r="K93" s="200">
        <f>Taul1!H89/1000</f>
        <v>-200</v>
      </c>
      <c r="L93" s="185"/>
      <c r="M93" s="197"/>
      <c r="N93" s="182"/>
      <c r="O93" s="197"/>
    </row>
    <row r="94" spans="1:17" s="70" customFormat="1" hidden="1" x14ac:dyDescent="0.2">
      <c r="A94" s="165"/>
      <c r="B94" s="165" t="s">
        <v>62</v>
      </c>
      <c r="C94" s="165"/>
      <c r="D94" s="165"/>
      <c r="E94" s="197"/>
      <c r="F94" s="182"/>
      <c r="G94" s="200">
        <f>Taul1!F90/1000</f>
        <v>0</v>
      </c>
      <c r="H94" s="185"/>
      <c r="I94" s="200">
        <f>Taul1!G90/1000</f>
        <v>0</v>
      </c>
      <c r="J94" s="185"/>
      <c r="K94" s="200">
        <f>Taul1!H90/1000</f>
        <v>0</v>
      </c>
      <c r="L94" s="185"/>
      <c r="M94" s="197"/>
      <c r="N94" s="182"/>
      <c r="O94" s="197"/>
    </row>
    <row r="95" spans="1:17" s="70" customFormat="1" hidden="1" x14ac:dyDescent="0.2">
      <c r="A95" s="165"/>
      <c r="B95" s="177" t="s">
        <v>63</v>
      </c>
      <c r="C95" s="165"/>
      <c r="D95" s="165"/>
      <c r="E95" s="197">
        <f t="shared" ref="E95:E100" si="0">K95</f>
        <v>-40</v>
      </c>
      <c r="F95" s="182"/>
      <c r="G95" s="200">
        <f>Taul1!F91/1000</f>
        <v>0</v>
      </c>
      <c r="H95" s="185"/>
      <c r="I95" s="200">
        <f>Taul1!G91/1000</f>
        <v>0</v>
      </c>
      <c r="J95" s="185"/>
      <c r="K95" s="200">
        <f>Taul1!H91/1000</f>
        <v>-40</v>
      </c>
      <c r="L95" s="185"/>
      <c r="M95" s="197"/>
      <c r="N95" s="182"/>
      <c r="O95" s="197"/>
    </row>
    <row r="96" spans="1:17" s="70" customFormat="1" hidden="1" x14ac:dyDescent="0.2">
      <c r="A96" s="165"/>
      <c r="B96" s="165" t="s">
        <v>64</v>
      </c>
      <c r="C96" s="165"/>
      <c r="D96" s="165"/>
      <c r="E96" s="197">
        <f t="shared" si="0"/>
        <v>-120</v>
      </c>
      <c r="F96" s="182"/>
      <c r="G96" s="200">
        <f>Taul1!F92/1000</f>
        <v>0</v>
      </c>
      <c r="H96" s="185"/>
      <c r="I96" s="200">
        <f>Taul1!G92/1000</f>
        <v>0</v>
      </c>
      <c r="J96" s="185"/>
      <c r="K96" s="200">
        <f>Taul1!H92/1000</f>
        <v>-120</v>
      </c>
      <c r="L96" s="185"/>
      <c r="M96" s="197"/>
      <c r="N96" s="182"/>
      <c r="O96" s="197"/>
    </row>
    <row r="97" spans="1:15" s="70" customFormat="1" hidden="1" x14ac:dyDescent="0.2">
      <c r="A97" s="165"/>
      <c r="B97" s="177" t="s">
        <v>65</v>
      </c>
      <c r="C97" s="165"/>
      <c r="D97" s="165"/>
      <c r="E97" s="197">
        <f t="shared" si="0"/>
        <v>-100</v>
      </c>
      <c r="F97" s="182"/>
      <c r="G97" s="200">
        <f>Taul1!F93/1000</f>
        <v>0</v>
      </c>
      <c r="H97" s="185"/>
      <c r="I97" s="200">
        <f>Taul1!G93/1000</f>
        <v>0</v>
      </c>
      <c r="J97" s="185"/>
      <c r="K97" s="200">
        <f>Taul1!H93/1000</f>
        <v>-100</v>
      </c>
      <c r="L97" s="185"/>
      <c r="M97" s="197"/>
      <c r="N97" s="182"/>
      <c r="O97" s="197"/>
    </row>
    <row r="98" spans="1:15" s="70" customFormat="1" hidden="1" x14ac:dyDescent="0.2">
      <c r="A98" s="165"/>
      <c r="B98" s="177" t="s">
        <v>65</v>
      </c>
      <c r="C98" s="165"/>
      <c r="D98" s="165"/>
      <c r="E98" s="197">
        <f t="shared" si="0"/>
        <v>-50</v>
      </c>
      <c r="F98" s="182"/>
      <c r="G98" s="200">
        <f>Taul1!F94/1000</f>
        <v>0</v>
      </c>
      <c r="H98" s="185"/>
      <c r="I98" s="200">
        <f>Taul1!G94/1000</f>
        <v>0</v>
      </c>
      <c r="J98" s="185"/>
      <c r="K98" s="200">
        <f>Taul1!H94/1000</f>
        <v>-50</v>
      </c>
      <c r="L98" s="185"/>
      <c r="M98" s="197"/>
      <c r="N98" s="182"/>
      <c r="O98" s="197"/>
    </row>
    <row r="99" spans="1:15" s="70" customFormat="1" hidden="1" x14ac:dyDescent="0.2">
      <c r="A99" s="165"/>
      <c r="B99" s="177" t="s">
        <v>66</v>
      </c>
      <c r="C99" s="165"/>
      <c r="D99" s="165"/>
      <c r="E99" s="197">
        <f t="shared" si="0"/>
        <v>-60</v>
      </c>
      <c r="F99" s="182"/>
      <c r="G99" s="200">
        <f>Taul1!F95/1000</f>
        <v>0</v>
      </c>
      <c r="H99" s="185"/>
      <c r="I99" s="200">
        <f>Taul1!G95/1000</f>
        <v>0</v>
      </c>
      <c r="J99" s="185"/>
      <c r="K99" s="200">
        <f>Taul1!H95/1000</f>
        <v>-60</v>
      </c>
      <c r="L99" s="185"/>
      <c r="M99" s="197"/>
      <c r="N99" s="182"/>
      <c r="O99" s="197"/>
    </row>
    <row r="100" spans="1:15" s="70" customFormat="1" hidden="1" x14ac:dyDescent="0.2">
      <c r="A100" s="165"/>
      <c r="B100" s="177" t="s">
        <v>67</v>
      </c>
      <c r="C100" s="165"/>
      <c r="D100" s="165"/>
      <c r="E100" s="197">
        <f t="shared" si="0"/>
        <v>-23</v>
      </c>
      <c r="F100" s="182"/>
      <c r="G100" s="200">
        <f>Taul1!F96/1000</f>
        <v>0</v>
      </c>
      <c r="H100" s="185"/>
      <c r="I100" s="200">
        <f>Taul1!G96/1000</f>
        <v>0</v>
      </c>
      <c r="J100" s="185"/>
      <c r="K100" s="200">
        <f>Taul1!H96/1000</f>
        <v>-23</v>
      </c>
      <c r="L100" s="185"/>
      <c r="M100" s="197"/>
      <c r="N100" s="182"/>
      <c r="O100" s="197"/>
    </row>
    <row r="101" spans="1:15" s="93" customFormat="1" hidden="1" x14ac:dyDescent="0.2">
      <c r="A101" s="165"/>
      <c r="B101" s="165"/>
      <c r="C101" s="165"/>
      <c r="D101" s="165"/>
      <c r="E101" s="197"/>
      <c r="F101" s="182"/>
      <c r="G101" s="200">
        <f>Taul1!F97/1000</f>
        <v>0</v>
      </c>
      <c r="H101" s="185"/>
      <c r="I101" s="200">
        <f>Taul1!G97/1000</f>
        <v>0</v>
      </c>
      <c r="J101" s="185"/>
      <c r="K101" s="200">
        <f>Taul1!H97/1000</f>
        <v>0</v>
      </c>
      <c r="L101" s="185"/>
      <c r="M101" s="197"/>
      <c r="N101" s="182"/>
      <c r="O101" s="197"/>
    </row>
    <row r="102" spans="1:15" s="93" customFormat="1" hidden="1" x14ac:dyDescent="0.2">
      <c r="A102" s="165"/>
      <c r="B102" s="165" t="s">
        <v>33</v>
      </c>
      <c r="C102" s="165"/>
      <c r="D102" s="165"/>
      <c r="E102" s="197"/>
      <c r="F102" s="182"/>
      <c r="G102" s="200">
        <f>Taul1!F98/1000</f>
        <v>-80.650000000000006</v>
      </c>
      <c r="H102" s="185"/>
      <c r="I102" s="200">
        <f>Taul1!G98/1000</f>
        <v>-500</v>
      </c>
      <c r="J102" s="185"/>
      <c r="K102" s="200">
        <f>Taul1!H98/1000</f>
        <v>-500</v>
      </c>
      <c r="L102" s="185"/>
      <c r="M102" s="197"/>
      <c r="N102" s="182"/>
      <c r="O102" s="197"/>
    </row>
    <row r="103" spans="1:15" s="70" customFormat="1" hidden="1" x14ac:dyDescent="0.2">
      <c r="A103" s="165"/>
      <c r="B103" s="177" t="s">
        <v>68</v>
      </c>
      <c r="C103" s="165"/>
      <c r="D103" s="165"/>
      <c r="E103" s="197">
        <f>K103</f>
        <v>-500</v>
      </c>
      <c r="F103" s="182"/>
      <c r="G103" s="200">
        <f>Taul1!F99/1000</f>
        <v>0</v>
      </c>
      <c r="H103" s="185"/>
      <c r="I103" s="200">
        <f>Taul1!G99/1000</f>
        <v>0</v>
      </c>
      <c r="J103" s="185"/>
      <c r="K103" s="200">
        <f>Taul1!H99/1000</f>
        <v>-500</v>
      </c>
      <c r="L103" s="185"/>
      <c r="M103" s="197"/>
      <c r="N103" s="182"/>
      <c r="O103" s="197"/>
    </row>
    <row r="104" spans="1:15" s="93" customFormat="1" hidden="1" x14ac:dyDescent="0.2">
      <c r="A104" s="165"/>
      <c r="B104" s="165"/>
      <c r="C104" s="165"/>
      <c r="D104" s="165"/>
      <c r="E104" s="197"/>
      <c r="F104" s="182"/>
      <c r="G104" s="200">
        <f>Taul1!F100/1000</f>
        <v>0</v>
      </c>
      <c r="H104" s="185"/>
      <c r="I104" s="200">
        <f>Taul1!G100/1000</f>
        <v>0</v>
      </c>
      <c r="J104" s="185"/>
      <c r="K104" s="200">
        <f>Taul1!H100/1000</f>
        <v>0</v>
      </c>
      <c r="L104" s="185"/>
      <c r="M104" s="197"/>
      <c r="N104" s="182"/>
      <c r="O104" s="197"/>
    </row>
    <row r="105" spans="1:15" s="93" customFormat="1" hidden="1" x14ac:dyDescent="0.2">
      <c r="A105" s="165"/>
      <c r="B105" s="165"/>
      <c r="C105" s="165"/>
      <c r="D105" s="165"/>
      <c r="E105" s="197"/>
      <c r="F105" s="182"/>
      <c r="G105" s="200">
        <f>Taul1!F101/1000</f>
        <v>0</v>
      </c>
      <c r="H105" s="185"/>
      <c r="I105" s="200">
        <f>Taul1!G101/1000</f>
        <v>0</v>
      </c>
      <c r="J105" s="185"/>
      <c r="K105" s="200">
        <f>Taul1!H101/1000</f>
        <v>0</v>
      </c>
      <c r="L105" s="185"/>
      <c r="M105" s="197"/>
      <c r="N105" s="182"/>
      <c r="O105" s="197"/>
    </row>
    <row r="106" spans="1:15" s="93" customFormat="1" hidden="1" x14ac:dyDescent="0.2">
      <c r="A106" s="165"/>
      <c r="B106" s="165" t="s">
        <v>31</v>
      </c>
      <c r="C106" s="165"/>
      <c r="D106" s="165"/>
      <c r="E106" s="197"/>
      <c r="F106" s="182"/>
      <c r="G106" s="200">
        <f>Taul1!F102/1000</f>
        <v>-3921.8268700000003</v>
      </c>
      <c r="H106" s="185"/>
      <c r="I106" s="200">
        <f>Taul1!G102/1000</f>
        <v>-4232</v>
      </c>
      <c r="J106" s="185"/>
      <c r="K106" s="200">
        <f>Taul1!H102/1000</f>
        <v>-4530</v>
      </c>
      <c r="L106" s="185"/>
      <c r="M106" s="197"/>
      <c r="N106" s="182"/>
      <c r="O106" s="197"/>
    </row>
    <row r="107" spans="1:15" s="70" customFormat="1" hidden="1" x14ac:dyDescent="0.2">
      <c r="A107" s="165"/>
      <c r="B107" s="177" t="s">
        <v>69</v>
      </c>
      <c r="C107" s="165"/>
      <c r="D107" s="165"/>
      <c r="E107" s="197">
        <f t="shared" ref="E107:E123" si="1">K107</f>
        <v>-55000</v>
      </c>
      <c r="F107" s="182"/>
      <c r="G107" s="200"/>
      <c r="H107" s="185"/>
      <c r="I107" s="197"/>
      <c r="J107" s="182"/>
      <c r="K107" s="197">
        <v>-55000</v>
      </c>
      <c r="L107" s="182"/>
      <c r="M107" s="197"/>
      <c r="N107" s="182"/>
      <c r="O107" s="197"/>
    </row>
    <row r="108" spans="1:15" s="70" customFormat="1" hidden="1" x14ac:dyDescent="0.2">
      <c r="A108" s="165"/>
      <c r="B108" s="177" t="s">
        <v>70</v>
      </c>
      <c r="C108" s="165"/>
      <c r="D108" s="165"/>
      <c r="E108" s="197">
        <f t="shared" si="1"/>
        <v>-75000</v>
      </c>
      <c r="F108" s="182"/>
      <c r="G108" s="200"/>
      <c r="H108" s="185"/>
      <c r="I108" s="197"/>
      <c r="J108" s="182"/>
      <c r="K108" s="197">
        <v>-75000</v>
      </c>
      <c r="L108" s="182"/>
      <c r="M108" s="197"/>
      <c r="N108" s="182"/>
      <c r="O108" s="197"/>
    </row>
    <row r="109" spans="1:15" s="70" customFormat="1" hidden="1" x14ac:dyDescent="0.2">
      <c r="A109" s="165"/>
      <c r="B109" s="177" t="s">
        <v>71</v>
      </c>
      <c r="C109" s="165"/>
      <c r="D109" s="165"/>
      <c r="E109" s="197">
        <f t="shared" si="1"/>
        <v>-50000</v>
      </c>
      <c r="F109" s="182"/>
      <c r="G109" s="200"/>
      <c r="H109" s="185"/>
      <c r="I109" s="197"/>
      <c r="J109" s="182"/>
      <c r="K109" s="197">
        <v>-50000</v>
      </c>
      <c r="L109" s="182"/>
      <c r="M109" s="197"/>
      <c r="N109" s="182"/>
      <c r="O109" s="197"/>
    </row>
    <row r="110" spans="1:15" s="70" customFormat="1" hidden="1" x14ac:dyDescent="0.2">
      <c r="A110" s="165"/>
      <c r="B110" s="177" t="s">
        <v>72</v>
      </c>
      <c r="C110" s="165"/>
      <c r="D110" s="165"/>
      <c r="E110" s="197">
        <f t="shared" si="1"/>
        <v>-30000</v>
      </c>
      <c r="F110" s="182"/>
      <c r="G110" s="200"/>
      <c r="H110" s="185"/>
      <c r="I110" s="197"/>
      <c r="J110" s="182"/>
      <c r="K110" s="197">
        <v>-30000</v>
      </c>
      <c r="L110" s="182"/>
      <c r="M110" s="197"/>
      <c r="N110" s="182"/>
      <c r="O110" s="197"/>
    </row>
    <row r="111" spans="1:15" s="70" customFormat="1" hidden="1" x14ac:dyDescent="0.2">
      <c r="A111" s="165"/>
      <c r="B111" s="177" t="s">
        <v>73</v>
      </c>
      <c r="C111" s="177" t="s">
        <v>59</v>
      </c>
      <c r="D111" s="165"/>
      <c r="E111" s="197">
        <f t="shared" si="1"/>
        <v>-150000</v>
      </c>
      <c r="F111" s="182"/>
      <c r="G111" s="200"/>
      <c r="H111" s="185"/>
      <c r="I111" s="197"/>
      <c r="J111" s="182"/>
      <c r="K111" s="197">
        <v>-150000</v>
      </c>
      <c r="L111" s="182"/>
      <c r="M111" s="197"/>
      <c r="N111" s="182"/>
      <c r="O111" s="197"/>
    </row>
    <row r="112" spans="1:15" s="70" customFormat="1" hidden="1" x14ac:dyDescent="0.2">
      <c r="A112" s="165"/>
      <c r="B112" s="177" t="s">
        <v>74</v>
      </c>
      <c r="C112" s="177" t="s">
        <v>60</v>
      </c>
      <c r="D112" s="165"/>
      <c r="E112" s="197">
        <f t="shared" si="1"/>
        <v>-2000000</v>
      </c>
      <c r="F112" s="182"/>
      <c r="G112" s="200"/>
      <c r="H112" s="185"/>
      <c r="I112" s="197"/>
      <c r="J112" s="182"/>
      <c r="K112" s="197">
        <v>-2000000</v>
      </c>
      <c r="L112" s="182"/>
      <c r="M112" s="197"/>
      <c r="N112" s="182"/>
      <c r="O112" s="197"/>
    </row>
    <row r="113" spans="1:15" s="70" customFormat="1" hidden="1" x14ac:dyDescent="0.2">
      <c r="A113" s="165"/>
      <c r="B113" s="177" t="s">
        <v>75</v>
      </c>
      <c r="C113" s="165"/>
      <c r="D113" s="165"/>
      <c r="E113" s="197">
        <f t="shared" si="1"/>
        <v>-70000</v>
      </c>
      <c r="F113" s="182"/>
      <c r="G113" s="200"/>
      <c r="H113" s="185"/>
      <c r="I113" s="197"/>
      <c r="J113" s="182"/>
      <c r="K113" s="197">
        <v>-70000</v>
      </c>
      <c r="L113" s="182"/>
      <c r="M113" s="197"/>
      <c r="N113" s="182"/>
      <c r="O113" s="197"/>
    </row>
    <row r="114" spans="1:15" s="70" customFormat="1" hidden="1" x14ac:dyDescent="0.2">
      <c r="A114" s="165"/>
      <c r="B114" s="177" t="s">
        <v>76</v>
      </c>
      <c r="C114" s="165"/>
      <c r="D114" s="165"/>
      <c r="E114" s="197">
        <f t="shared" si="1"/>
        <v>-30000</v>
      </c>
      <c r="F114" s="182"/>
      <c r="G114" s="200"/>
      <c r="H114" s="185"/>
      <c r="I114" s="197"/>
      <c r="J114" s="182"/>
      <c r="K114" s="197">
        <v>-30000</v>
      </c>
      <c r="L114" s="182"/>
      <c r="M114" s="197"/>
      <c r="N114" s="182"/>
      <c r="O114" s="197"/>
    </row>
    <row r="115" spans="1:15" s="70" customFormat="1" hidden="1" x14ac:dyDescent="0.2">
      <c r="A115" s="165"/>
      <c r="B115" s="177" t="s">
        <v>77</v>
      </c>
      <c r="C115" s="165"/>
      <c r="D115" s="165"/>
      <c r="E115" s="197">
        <f t="shared" si="1"/>
        <v>-30000</v>
      </c>
      <c r="F115" s="182"/>
      <c r="G115" s="200"/>
      <c r="H115" s="185"/>
      <c r="I115" s="197"/>
      <c r="J115" s="182"/>
      <c r="K115" s="197">
        <v>-30000</v>
      </c>
      <c r="L115" s="182"/>
      <c r="M115" s="197"/>
      <c r="N115" s="182"/>
      <c r="O115" s="197"/>
    </row>
    <row r="116" spans="1:15" s="70" customFormat="1" hidden="1" x14ac:dyDescent="0.2">
      <c r="A116" s="165"/>
      <c r="B116" s="177" t="s">
        <v>78</v>
      </c>
      <c r="C116" s="165"/>
      <c r="D116" s="165"/>
      <c r="E116" s="197">
        <f t="shared" si="1"/>
        <v>-30000</v>
      </c>
      <c r="F116" s="182"/>
      <c r="G116" s="200"/>
      <c r="H116" s="185"/>
      <c r="I116" s="197"/>
      <c r="J116" s="182"/>
      <c r="K116" s="197">
        <v>-30000</v>
      </c>
      <c r="L116" s="182"/>
      <c r="M116" s="197"/>
      <c r="N116" s="182"/>
      <c r="O116" s="197"/>
    </row>
    <row r="117" spans="1:15" s="70" customFormat="1" hidden="1" x14ac:dyDescent="0.2">
      <c r="A117" s="165"/>
      <c r="B117" s="177" t="s">
        <v>79</v>
      </c>
      <c r="C117" s="165"/>
      <c r="D117" s="165"/>
      <c r="E117" s="197">
        <f t="shared" si="1"/>
        <v>-30000</v>
      </c>
      <c r="F117" s="182"/>
      <c r="G117" s="200"/>
      <c r="H117" s="185"/>
      <c r="I117" s="197"/>
      <c r="J117" s="182"/>
      <c r="K117" s="197">
        <v>-30000</v>
      </c>
      <c r="L117" s="182"/>
      <c r="M117" s="197"/>
      <c r="N117" s="182"/>
      <c r="O117" s="197"/>
    </row>
    <row r="118" spans="1:15" s="70" customFormat="1" hidden="1" x14ac:dyDescent="0.2">
      <c r="A118" s="165"/>
      <c r="B118" s="177" t="s">
        <v>80</v>
      </c>
      <c r="C118" s="165"/>
      <c r="D118" s="165"/>
      <c r="E118" s="197">
        <f t="shared" si="1"/>
        <v>-245000</v>
      </c>
      <c r="F118" s="182"/>
      <c r="G118" s="200"/>
      <c r="H118" s="185"/>
      <c r="I118" s="197"/>
      <c r="J118" s="182"/>
      <c r="K118" s="197">
        <v>-245000</v>
      </c>
      <c r="L118" s="182"/>
      <c r="M118" s="197"/>
      <c r="N118" s="182"/>
      <c r="O118" s="197"/>
    </row>
    <row r="119" spans="1:15" s="70" customFormat="1" hidden="1" x14ac:dyDescent="0.2">
      <c r="A119" s="165"/>
      <c r="B119" s="177" t="s">
        <v>81</v>
      </c>
      <c r="C119" s="165"/>
      <c r="D119" s="165"/>
      <c r="E119" s="197">
        <f t="shared" si="1"/>
        <v>-40000</v>
      </c>
      <c r="F119" s="182"/>
      <c r="G119" s="200"/>
      <c r="H119" s="185"/>
      <c r="I119" s="197"/>
      <c r="J119" s="182"/>
      <c r="K119" s="197">
        <v>-40000</v>
      </c>
      <c r="L119" s="182"/>
      <c r="M119" s="197"/>
      <c r="N119" s="182"/>
      <c r="O119" s="197"/>
    </row>
    <row r="120" spans="1:15" s="70" customFormat="1" hidden="1" x14ac:dyDescent="0.2">
      <c r="A120" s="165"/>
      <c r="B120" s="177" t="s">
        <v>82</v>
      </c>
      <c r="C120" s="165"/>
      <c r="D120" s="165"/>
      <c r="E120" s="197">
        <f t="shared" si="1"/>
        <v>-67000</v>
      </c>
      <c r="F120" s="182"/>
      <c r="G120" s="200"/>
      <c r="H120" s="185"/>
      <c r="I120" s="197"/>
      <c r="J120" s="182"/>
      <c r="K120" s="197">
        <v>-67000</v>
      </c>
      <c r="L120" s="182"/>
      <c r="M120" s="197"/>
      <c r="N120" s="182"/>
      <c r="O120" s="197"/>
    </row>
    <row r="121" spans="1:15" s="70" customFormat="1" hidden="1" x14ac:dyDescent="0.2">
      <c r="A121" s="165"/>
      <c r="B121" s="177" t="s">
        <v>83</v>
      </c>
      <c r="C121" s="165"/>
      <c r="D121" s="165"/>
      <c r="E121" s="197">
        <f t="shared" si="1"/>
        <v>-30000</v>
      </c>
      <c r="F121" s="182"/>
      <c r="G121" s="200"/>
      <c r="H121" s="185"/>
      <c r="I121" s="197"/>
      <c r="J121" s="182"/>
      <c r="K121" s="197">
        <v>-30000</v>
      </c>
      <c r="L121" s="182"/>
      <c r="M121" s="197"/>
      <c r="N121" s="182"/>
      <c r="O121" s="197"/>
    </row>
    <row r="122" spans="1:15" s="70" customFormat="1" hidden="1" x14ac:dyDescent="0.2">
      <c r="A122" s="165"/>
      <c r="B122" s="177" t="s">
        <v>84</v>
      </c>
      <c r="C122" s="165"/>
      <c r="D122" s="165"/>
      <c r="E122" s="197">
        <f t="shared" si="1"/>
        <v>-100000</v>
      </c>
      <c r="F122" s="182"/>
      <c r="G122" s="200"/>
      <c r="H122" s="185"/>
      <c r="I122" s="197"/>
      <c r="J122" s="182"/>
      <c r="K122" s="197">
        <v>-100000</v>
      </c>
      <c r="L122" s="182"/>
      <c r="M122" s="197"/>
      <c r="N122" s="182"/>
      <c r="O122" s="197"/>
    </row>
    <row r="123" spans="1:15" s="70" customFormat="1" hidden="1" x14ac:dyDescent="0.2">
      <c r="A123" s="165"/>
      <c r="B123" s="177" t="s">
        <v>53</v>
      </c>
      <c r="C123" s="165"/>
      <c r="D123" s="165"/>
      <c r="E123" s="197">
        <f t="shared" si="1"/>
        <v>-1100000</v>
      </c>
      <c r="F123" s="182"/>
      <c r="G123" s="200"/>
      <c r="H123" s="185"/>
      <c r="I123" s="197"/>
      <c r="J123" s="182"/>
      <c r="K123" s="197">
        <v>-1100000</v>
      </c>
      <c r="L123" s="182"/>
      <c r="M123" s="197"/>
      <c r="N123" s="182"/>
      <c r="O123" s="197"/>
    </row>
    <row r="124" spans="1:15" s="121" customFormat="1" hidden="1" x14ac:dyDescent="0.2">
      <c r="A124" s="178"/>
      <c r="B124" s="165" t="s">
        <v>88</v>
      </c>
      <c r="C124" s="165"/>
      <c r="D124" s="165"/>
      <c r="E124" s="197"/>
      <c r="F124" s="182"/>
      <c r="G124" s="200"/>
      <c r="H124" s="185"/>
      <c r="I124" s="197"/>
      <c r="J124" s="182"/>
      <c r="K124" s="197">
        <v>-100000</v>
      </c>
      <c r="L124" s="182"/>
      <c r="M124" s="197"/>
      <c r="N124" s="182"/>
      <c r="O124" s="197"/>
    </row>
    <row r="125" spans="1:15" s="121" customFormat="1" hidden="1" x14ac:dyDescent="0.2">
      <c r="A125" s="178"/>
      <c r="B125" s="165"/>
      <c r="C125" s="165"/>
      <c r="D125" s="165"/>
      <c r="E125" s="197"/>
      <c r="F125" s="182"/>
      <c r="G125" s="200"/>
      <c r="H125" s="185"/>
      <c r="I125" s="197"/>
      <c r="J125" s="182"/>
      <c r="K125" s="197"/>
      <c r="L125" s="182"/>
      <c r="M125" s="197"/>
      <c r="N125" s="182"/>
      <c r="O125" s="197"/>
    </row>
    <row r="126" spans="1:15" s="48" customFormat="1" ht="15.75" hidden="1" x14ac:dyDescent="0.25">
      <c r="A126" s="176"/>
      <c r="B126" s="164" t="s">
        <v>44</v>
      </c>
      <c r="C126" s="164"/>
      <c r="D126" s="164"/>
      <c r="E126" s="196"/>
      <c r="F126" s="181"/>
      <c r="G126" s="199"/>
      <c r="H126" s="184"/>
      <c r="I126" s="196"/>
      <c r="J126" s="181"/>
      <c r="K126" s="196"/>
      <c r="L126" s="181"/>
      <c r="M126" s="196"/>
      <c r="N126" s="181"/>
      <c r="O126" s="196"/>
    </row>
    <row r="127" spans="1:15" s="1" customFormat="1" ht="15.75" hidden="1" x14ac:dyDescent="0.25">
      <c r="A127" s="164"/>
      <c r="B127" s="164"/>
      <c r="C127" s="164"/>
      <c r="D127" s="164"/>
      <c r="E127" s="196"/>
      <c r="F127" s="181"/>
      <c r="G127" s="199"/>
      <c r="H127" s="184"/>
      <c r="I127" s="196"/>
      <c r="J127" s="181"/>
      <c r="K127" s="196"/>
      <c r="L127" s="181"/>
      <c r="M127" s="196"/>
      <c r="N127" s="181"/>
      <c r="O127" s="196"/>
    </row>
    <row r="128" spans="1:15" s="1" customFormat="1" ht="15.75" x14ac:dyDescent="0.25">
      <c r="A128" s="164"/>
      <c r="B128" s="164" t="s">
        <v>119</v>
      </c>
      <c r="C128" s="164"/>
      <c r="D128" s="164"/>
      <c r="E128" s="196"/>
      <c r="F128" s="181"/>
      <c r="G128" s="199">
        <f>SUM(G84:G127)</f>
        <v>-6729.1201100000008</v>
      </c>
      <c r="H128" s="184"/>
      <c r="I128" s="196">
        <f>I84+I86+I102+I106+I126</f>
        <v>-12000</v>
      </c>
      <c r="J128" s="181"/>
      <c r="K128" s="196">
        <f>K84+K86+K102+K106+K126</f>
        <v>-12000</v>
      </c>
      <c r="L128" s="181"/>
      <c r="M128" s="196">
        <f>M84+M86+M102+M106+M126</f>
        <v>-12000</v>
      </c>
      <c r="N128" s="181"/>
      <c r="O128" s="196">
        <f>O84+O86+O102+O106+O126</f>
        <v>-12000</v>
      </c>
    </row>
    <row r="129" spans="1:17" ht="15.75" hidden="1" x14ac:dyDescent="0.25">
      <c r="A129" s="164"/>
      <c r="B129" s="164"/>
      <c r="C129" s="164"/>
      <c r="D129" s="164"/>
      <c r="E129" s="196"/>
      <c r="F129" s="181"/>
      <c r="G129" s="199"/>
      <c r="H129" s="184"/>
      <c r="I129" s="196"/>
      <c r="J129" s="181"/>
      <c r="K129" s="209"/>
      <c r="L129" s="193"/>
      <c r="M129" s="196"/>
      <c r="N129" s="181"/>
      <c r="O129" s="196"/>
    </row>
    <row r="130" spans="1:17" ht="15.75" x14ac:dyDescent="0.25">
      <c r="A130" s="164"/>
      <c r="B130" s="164"/>
      <c r="C130" s="164"/>
      <c r="D130" s="164"/>
      <c r="E130" s="196"/>
      <c r="F130" s="181"/>
      <c r="G130" s="199"/>
      <c r="H130" s="184"/>
      <c r="I130" s="196"/>
      <c r="J130" s="181"/>
      <c r="K130" s="209"/>
      <c r="L130" s="193"/>
      <c r="M130" s="209"/>
      <c r="N130" s="193"/>
      <c r="O130" s="209"/>
    </row>
    <row r="131" spans="1:17" s="54" customFormat="1" ht="15.75" x14ac:dyDescent="0.25">
      <c r="A131" s="164"/>
      <c r="B131" s="164" t="s">
        <v>6</v>
      </c>
      <c r="C131" s="165"/>
      <c r="D131" s="165"/>
      <c r="E131" s="198"/>
      <c r="F131" s="183"/>
      <c r="G131" s="200"/>
      <c r="H131" s="185"/>
      <c r="I131" s="197"/>
      <c r="J131" s="182"/>
      <c r="K131" s="210"/>
      <c r="L131" s="194"/>
      <c r="M131" s="210"/>
      <c r="N131" s="194"/>
      <c r="O131" s="210"/>
    </row>
    <row r="132" spans="1:17" x14ac:dyDescent="0.2">
      <c r="A132" s="165"/>
      <c r="B132" s="165" t="s">
        <v>20</v>
      </c>
      <c r="C132" s="165"/>
      <c r="D132" s="165"/>
      <c r="E132" s="198"/>
      <c r="F132" s="183"/>
      <c r="G132" s="200"/>
      <c r="H132" s="185"/>
      <c r="I132" s="197"/>
      <c r="J132" s="182"/>
      <c r="K132" s="210"/>
      <c r="L132" s="194"/>
      <c r="M132" s="210"/>
      <c r="N132" s="194"/>
      <c r="O132" s="210"/>
    </row>
    <row r="133" spans="1:17" x14ac:dyDescent="0.2">
      <c r="A133" s="165"/>
      <c r="B133" s="165" t="s">
        <v>24</v>
      </c>
      <c r="C133" s="165"/>
      <c r="D133" s="165"/>
      <c r="E133" s="198"/>
      <c r="F133" s="183"/>
      <c r="G133" s="200"/>
      <c r="H133" s="185"/>
      <c r="I133" s="197"/>
      <c r="J133" s="182"/>
      <c r="K133" s="210"/>
      <c r="L133" s="194"/>
      <c r="M133" s="210"/>
      <c r="N133" s="194"/>
      <c r="O133" s="210"/>
    </row>
    <row r="134" spans="1:17" x14ac:dyDescent="0.2">
      <c r="A134" s="165"/>
      <c r="B134" s="165" t="s">
        <v>37</v>
      </c>
      <c r="C134" s="165"/>
      <c r="D134" s="165"/>
      <c r="E134" s="198"/>
      <c r="F134" s="183"/>
      <c r="G134" s="200">
        <f>Taul1!F130/1000</f>
        <v>131.21892000000003</v>
      </c>
      <c r="H134" s="185"/>
      <c r="I134" s="197"/>
      <c r="J134" s="182"/>
      <c r="K134" s="210"/>
      <c r="L134" s="194"/>
      <c r="M134" s="197"/>
      <c r="N134" s="182"/>
      <c r="O134" s="197"/>
    </row>
    <row r="135" spans="1:17" s="1" customFormat="1" ht="15.75" x14ac:dyDescent="0.25">
      <c r="A135" s="164"/>
      <c r="B135" s="164" t="s">
        <v>5</v>
      </c>
      <c r="C135" s="164"/>
      <c r="D135" s="164"/>
      <c r="E135" s="196"/>
      <c r="F135" s="181"/>
      <c r="G135" s="199">
        <f>SUM(G132:G134)</f>
        <v>131.21892000000003</v>
      </c>
      <c r="H135" s="184"/>
      <c r="I135" s="196">
        <f>SUM(I132:I134)</f>
        <v>0</v>
      </c>
      <c r="J135" s="181"/>
      <c r="K135" s="196">
        <f>SUM(K132:K134)</f>
        <v>0</v>
      </c>
      <c r="L135" s="181"/>
      <c r="M135" s="196">
        <f>SUM(M132:M134)</f>
        <v>0</v>
      </c>
      <c r="N135" s="181"/>
      <c r="O135" s="196">
        <f>SUM(O132:O134)</f>
        <v>0</v>
      </c>
    </row>
    <row r="136" spans="1:17" s="1" customFormat="1" ht="15.75" x14ac:dyDescent="0.25">
      <c r="A136" s="164"/>
      <c r="B136" s="165"/>
      <c r="C136" s="164"/>
      <c r="D136" s="164"/>
      <c r="E136" s="196"/>
      <c r="F136" s="181"/>
      <c r="G136" s="199"/>
      <c r="H136" s="184"/>
      <c r="I136" s="196"/>
      <c r="J136" s="181"/>
      <c r="K136" s="196"/>
      <c r="L136" s="181"/>
      <c r="M136" s="196"/>
      <c r="N136" s="181"/>
      <c r="O136" s="196"/>
    </row>
    <row r="137" spans="1:17" s="1" customFormat="1" ht="15.75" x14ac:dyDescent="0.25">
      <c r="A137" s="164"/>
      <c r="B137" s="164" t="s">
        <v>9</v>
      </c>
      <c r="C137" s="164"/>
      <c r="D137" s="164"/>
      <c r="E137" s="196"/>
      <c r="F137" s="181"/>
      <c r="G137" s="199">
        <f>G135+G128</f>
        <v>-6597.9011900000005</v>
      </c>
      <c r="H137" s="184"/>
      <c r="I137" s="196">
        <f>I135+I128</f>
        <v>-12000</v>
      </c>
      <c r="J137" s="181"/>
      <c r="K137" s="196">
        <f>K135+K128</f>
        <v>-12000</v>
      </c>
      <c r="L137" s="181"/>
      <c r="M137" s="196">
        <f>M135+M128</f>
        <v>-12000</v>
      </c>
      <c r="N137" s="181"/>
      <c r="O137" s="196">
        <f>O135+O128</f>
        <v>-12000</v>
      </c>
    </row>
    <row r="138" spans="1:17" x14ac:dyDescent="0.2">
      <c r="A138" s="165"/>
      <c r="B138" s="175" t="s">
        <v>21</v>
      </c>
      <c r="C138" s="165"/>
      <c r="D138" s="165"/>
      <c r="E138" s="197"/>
      <c r="F138" s="182"/>
      <c r="G138" s="200">
        <v>0</v>
      </c>
      <c r="H138" s="185"/>
      <c r="I138" s="197">
        <v>0</v>
      </c>
      <c r="J138" s="182"/>
      <c r="K138" s="197">
        <v>0</v>
      </c>
      <c r="L138" s="182"/>
      <c r="M138" s="197">
        <v>0</v>
      </c>
      <c r="N138" s="182"/>
      <c r="O138" s="197">
        <v>0</v>
      </c>
    </row>
    <row r="139" spans="1:17" x14ac:dyDescent="0.2">
      <c r="A139" s="165"/>
      <c r="B139" s="175"/>
      <c r="C139" s="165"/>
      <c r="D139" s="165"/>
      <c r="E139" s="197"/>
      <c r="F139" s="182"/>
      <c r="G139" s="200"/>
      <c r="H139" s="185"/>
      <c r="I139" s="197"/>
      <c r="J139" s="182"/>
      <c r="K139" s="197"/>
      <c r="L139" s="182"/>
      <c r="M139" s="197"/>
      <c r="N139" s="182"/>
      <c r="O139" s="197"/>
    </row>
    <row r="140" spans="1:17" x14ac:dyDescent="0.2">
      <c r="A140" s="165"/>
      <c r="B140" s="175"/>
      <c r="C140" s="165"/>
      <c r="D140" s="165"/>
      <c r="E140" s="197"/>
      <c r="F140" s="182"/>
      <c r="G140" s="200"/>
      <c r="H140" s="185"/>
      <c r="I140" s="205"/>
      <c r="J140" s="190"/>
      <c r="K140" s="197"/>
      <c r="L140" s="182"/>
      <c r="M140" s="197"/>
      <c r="N140" s="182"/>
      <c r="O140" s="197"/>
    </row>
    <row r="141" spans="1:17" ht="15.75" hidden="1" x14ac:dyDescent="0.25">
      <c r="A141" s="164" t="s">
        <v>22</v>
      </c>
      <c r="B141" s="179"/>
      <c r="C141" s="164"/>
      <c r="D141" s="164"/>
      <c r="E141" s="196"/>
      <c r="F141" s="181"/>
      <c r="G141" s="199"/>
      <c r="H141" s="184"/>
      <c r="I141" s="196"/>
      <c r="J141" s="181"/>
      <c r="K141" s="196"/>
      <c r="L141" s="181"/>
      <c r="M141" s="196"/>
      <c r="N141" s="181"/>
      <c r="O141" s="196"/>
    </row>
    <row r="142" spans="1:17" ht="15.75" hidden="1" x14ac:dyDescent="0.25">
      <c r="A142" s="165"/>
      <c r="B142" s="164"/>
      <c r="C142" s="165"/>
      <c r="D142" s="165"/>
      <c r="E142" s="196"/>
      <c r="F142" s="181"/>
      <c r="G142" s="199">
        <f>Taul1!F138/1000</f>
        <v>-3598.60034</v>
      </c>
      <c r="H142" s="184"/>
      <c r="I142" s="199">
        <f>Taul1!G138/1000</f>
        <v>-4700</v>
      </c>
      <c r="J142" s="184"/>
      <c r="K142" s="196">
        <f>SUM(K144:K149)</f>
        <v>-6100</v>
      </c>
      <c r="L142" s="181"/>
      <c r="M142" s="199">
        <f>Taul1!I138/1000</f>
        <v>-23900</v>
      </c>
      <c r="N142" s="184"/>
      <c r="O142" s="199">
        <f>Taul1!J138/1000</f>
        <v>-25400</v>
      </c>
    </row>
    <row r="143" spans="1:17" ht="15.75" hidden="1" x14ac:dyDescent="0.25">
      <c r="A143" s="165"/>
      <c r="B143" s="164"/>
      <c r="C143" s="165"/>
      <c r="D143" s="165"/>
      <c r="E143" s="196"/>
      <c r="F143" s="181"/>
      <c r="G143" s="199"/>
      <c r="H143" s="184"/>
      <c r="I143" s="196"/>
      <c r="J143" s="181"/>
      <c r="K143" s="196"/>
      <c r="L143" s="181"/>
      <c r="M143" s="196"/>
      <c r="N143" s="181"/>
      <c r="O143" s="196"/>
    </row>
    <row r="144" spans="1:17" ht="15.75" hidden="1" x14ac:dyDescent="0.25">
      <c r="A144" s="165"/>
      <c r="B144" s="165" t="s">
        <v>51</v>
      </c>
      <c r="C144" s="165"/>
      <c r="D144" s="165"/>
      <c r="E144" s="196"/>
      <c r="F144" s="181"/>
      <c r="G144" s="199"/>
      <c r="H144" s="184"/>
      <c r="I144" s="196"/>
      <c r="J144" s="181"/>
      <c r="K144" s="200">
        <f>Taul1!H140/1000</f>
        <v>-4627.9799999999996</v>
      </c>
      <c r="L144" s="185"/>
      <c r="M144" s="196"/>
      <c r="N144" s="181"/>
      <c r="O144" s="196"/>
      <c r="Q144" s="152"/>
    </row>
    <row r="145" spans="1:15" s="87" customFormat="1" ht="15.75" hidden="1" x14ac:dyDescent="0.25">
      <c r="A145" s="165"/>
      <c r="B145" s="165" t="s">
        <v>113</v>
      </c>
      <c r="C145" s="165"/>
      <c r="D145" s="165"/>
      <c r="E145" s="197"/>
      <c r="F145" s="182"/>
      <c r="G145" s="199"/>
      <c r="H145" s="184"/>
      <c r="I145" s="206"/>
      <c r="J145" s="191"/>
      <c r="K145" s="200">
        <f>Taul1!H141/1000</f>
        <v>-550</v>
      </c>
      <c r="L145" s="185"/>
      <c r="M145" s="196"/>
      <c r="N145" s="181"/>
      <c r="O145" s="196"/>
    </row>
    <row r="146" spans="1:15" s="87" customFormat="1" ht="15.75" hidden="1" x14ac:dyDescent="0.25">
      <c r="A146" s="165"/>
      <c r="B146" s="165" t="s">
        <v>52</v>
      </c>
      <c r="C146" s="165"/>
      <c r="D146" s="165"/>
      <c r="E146" s="197"/>
      <c r="F146" s="182"/>
      <c r="G146" s="199"/>
      <c r="H146" s="184"/>
      <c r="I146" s="206"/>
      <c r="J146" s="191"/>
      <c r="K146" s="200">
        <f>Taul1!H142/1000</f>
        <v>-354.8</v>
      </c>
      <c r="L146" s="185"/>
      <c r="M146" s="196"/>
      <c r="N146" s="181"/>
      <c r="O146" s="196"/>
    </row>
    <row r="147" spans="1:15" s="87" customFormat="1" ht="15.75" hidden="1" x14ac:dyDescent="0.25">
      <c r="A147" s="165"/>
      <c r="B147" s="165" t="s">
        <v>54</v>
      </c>
      <c r="C147" s="165"/>
      <c r="D147" s="165"/>
      <c r="E147" s="197"/>
      <c r="F147" s="182"/>
      <c r="G147" s="199"/>
      <c r="H147" s="184"/>
      <c r="I147" s="206"/>
      <c r="J147" s="191"/>
      <c r="K147" s="200">
        <f>Taul1!H143/1000</f>
        <v>-69.22</v>
      </c>
      <c r="L147" s="185"/>
      <c r="M147" s="196"/>
      <c r="N147" s="181"/>
      <c r="O147" s="196"/>
    </row>
    <row r="148" spans="1:15" s="117" customFormat="1" hidden="1" x14ac:dyDescent="0.2">
      <c r="A148" s="180"/>
      <c r="B148" s="165" t="s">
        <v>56</v>
      </c>
      <c r="C148" s="165"/>
      <c r="D148" s="180"/>
      <c r="E148" s="197"/>
      <c r="F148" s="182"/>
      <c r="G148" s="201"/>
      <c r="H148" s="186"/>
      <c r="I148" s="207"/>
      <c r="J148" s="192"/>
      <c r="K148" s="200">
        <f>Taul1!H144/1000</f>
        <v>-420</v>
      </c>
      <c r="L148" s="185"/>
      <c r="M148" s="197"/>
      <c r="N148" s="182"/>
      <c r="O148" s="197"/>
    </row>
    <row r="149" spans="1:15" s="117" customFormat="1" ht="15.75" hidden="1" x14ac:dyDescent="0.25">
      <c r="A149" s="180"/>
      <c r="B149" s="165" t="s">
        <v>55</v>
      </c>
      <c r="C149" s="165"/>
      <c r="D149" s="180"/>
      <c r="E149" s="197"/>
      <c r="F149" s="182"/>
      <c r="G149" s="202"/>
      <c r="H149" s="187"/>
      <c r="I149" s="207"/>
      <c r="J149" s="192"/>
      <c r="K149" s="200">
        <f>Taul1!H145/1000</f>
        <v>-78</v>
      </c>
      <c r="L149" s="185"/>
      <c r="M149" s="196"/>
      <c r="N149" s="181"/>
      <c r="O149" s="196"/>
    </row>
    <row r="150" spans="1:15" s="117" customFormat="1" hidden="1" x14ac:dyDescent="0.2">
      <c r="A150" s="180"/>
      <c r="B150" s="165" t="s">
        <v>30</v>
      </c>
      <c r="C150" s="165"/>
      <c r="D150" s="180"/>
      <c r="E150" s="197"/>
      <c r="F150" s="182"/>
      <c r="G150" s="201"/>
      <c r="H150" s="186"/>
      <c r="I150" s="207"/>
      <c r="J150" s="192"/>
      <c r="K150" s="197"/>
      <c r="L150" s="182"/>
      <c r="M150" s="197"/>
      <c r="N150" s="182"/>
      <c r="O150" s="197"/>
    </row>
    <row r="151" spans="1:15" s="87" customFormat="1" hidden="1" x14ac:dyDescent="0.2">
      <c r="A151" s="165"/>
      <c r="B151" s="165"/>
      <c r="C151" s="165"/>
      <c r="D151" s="165"/>
      <c r="E151" s="197"/>
      <c r="F151" s="182"/>
      <c r="G151" s="200"/>
      <c r="H151" s="185"/>
      <c r="I151" s="205"/>
      <c r="J151" s="190"/>
      <c r="K151" s="207"/>
      <c r="L151" s="192"/>
      <c r="M151" s="197"/>
      <c r="N151" s="182"/>
      <c r="O151" s="197"/>
    </row>
    <row r="152" spans="1:15" s="87" customFormat="1" ht="15.75" x14ac:dyDescent="0.25">
      <c r="A152" s="164"/>
      <c r="B152" s="164" t="s">
        <v>120</v>
      </c>
      <c r="C152" s="164"/>
      <c r="D152" s="164"/>
      <c r="E152" s="196"/>
      <c r="F152" s="181"/>
      <c r="G152" s="199">
        <f>G142</f>
        <v>-3598.60034</v>
      </c>
      <c r="H152" s="184"/>
      <c r="I152" s="199">
        <f t="shared" ref="I152:O152" si="2">I142</f>
        <v>-4700</v>
      </c>
      <c r="J152" s="184"/>
      <c r="K152" s="199">
        <f t="shared" si="2"/>
        <v>-6100</v>
      </c>
      <c r="L152" s="184"/>
      <c r="M152" s="199">
        <f t="shared" si="2"/>
        <v>-23900</v>
      </c>
      <c r="N152" s="184"/>
      <c r="O152" s="199">
        <f t="shared" si="2"/>
        <v>-25400</v>
      </c>
    </row>
    <row r="153" spans="1:15" s="87" customFormat="1" ht="15.75" hidden="1" x14ac:dyDescent="0.25">
      <c r="A153" s="164"/>
      <c r="B153" s="164"/>
      <c r="C153" s="164"/>
      <c r="D153" s="164"/>
      <c r="E153" s="196"/>
      <c r="F153" s="181"/>
      <c r="G153" s="199"/>
      <c r="H153" s="184"/>
      <c r="I153" s="206"/>
      <c r="J153" s="191"/>
      <c r="K153" s="196"/>
      <c r="L153" s="181"/>
      <c r="M153" s="196"/>
      <c r="N153" s="181"/>
      <c r="O153" s="196"/>
    </row>
    <row r="154" spans="1:15" ht="15.75" x14ac:dyDescent="0.25">
      <c r="A154" s="164"/>
      <c r="B154" s="164"/>
      <c r="C154" s="164"/>
      <c r="D154" s="164"/>
      <c r="E154" s="196"/>
      <c r="F154" s="181"/>
      <c r="G154" s="199"/>
      <c r="H154" s="184"/>
      <c r="I154" s="196"/>
      <c r="J154" s="181"/>
      <c r="K154" s="196"/>
      <c r="L154" s="181"/>
      <c r="M154" s="196"/>
      <c r="N154" s="181"/>
      <c r="O154" s="196"/>
    </row>
    <row r="155" spans="1:15" ht="15.75" x14ac:dyDescent="0.25">
      <c r="A155" s="164"/>
      <c r="B155" s="164" t="s">
        <v>6</v>
      </c>
      <c r="C155" s="165"/>
      <c r="D155" s="165"/>
      <c r="E155" s="198"/>
      <c r="F155" s="183"/>
      <c r="G155" s="200"/>
      <c r="H155" s="185"/>
      <c r="I155" s="197"/>
      <c r="J155" s="182"/>
      <c r="K155" s="197"/>
      <c r="L155" s="182"/>
      <c r="M155" s="197"/>
      <c r="N155" s="182"/>
      <c r="O155" s="197"/>
    </row>
    <row r="156" spans="1:15" x14ac:dyDescent="0.2">
      <c r="A156" s="165"/>
      <c r="B156" s="165" t="s">
        <v>20</v>
      </c>
      <c r="C156" s="165"/>
      <c r="D156" s="165"/>
      <c r="E156" s="198"/>
      <c r="F156" s="183"/>
      <c r="G156" s="200"/>
      <c r="H156" s="185"/>
      <c r="I156" s="197"/>
      <c r="J156" s="182"/>
      <c r="K156" s="197"/>
      <c r="L156" s="182"/>
      <c r="M156" s="197"/>
      <c r="N156" s="182"/>
      <c r="O156" s="197"/>
    </row>
    <row r="157" spans="1:15" x14ac:dyDescent="0.2">
      <c r="A157" s="165"/>
      <c r="B157" s="165" t="s">
        <v>24</v>
      </c>
      <c r="C157" s="165"/>
      <c r="D157" s="165"/>
      <c r="E157" s="198"/>
      <c r="F157" s="183"/>
      <c r="G157" s="203"/>
      <c r="H157" s="188"/>
      <c r="I157" s="197"/>
      <c r="J157" s="182"/>
      <c r="K157" s="197"/>
      <c r="L157" s="182"/>
      <c r="M157" s="197"/>
      <c r="N157" s="182"/>
      <c r="O157" s="197"/>
    </row>
    <row r="158" spans="1:15" x14ac:dyDescent="0.2">
      <c r="A158" s="165"/>
      <c r="B158" s="165" t="s">
        <v>37</v>
      </c>
      <c r="C158" s="165"/>
      <c r="D158" s="165"/>
      <c r="E158" s="198"/>
      <c r="F158" s="183"/>
      <c r="G158" s="203"/>
      <c r="H158" s="188"/>
      <c r="I158" s="197"/>
      <c r="J158" s="182"/>
      <c r="K158" s="197"/>
      <c r="L158" s="182"/>
      <c r="M158" s="197"/>
      <c r="N158" s="182"/>
      <c r="O158" s="197"/>
    </row>
    <row r="159" spans="1:15" ht="15.75" x14ac:dyDescent="0.25">
      <c r="A159" s="164"/>
      <c r="B159" s="164" t="s">
        <v>5</v>
      </c>
      <c r="C159" s="164"/>
      <c r="D159" s="164"/>
      <c r="E159" s="196"/>
      <c r="F159" s="181"/>
      <c r="G159" s="199">
        <f>SUM(G156:G158)</f>
        <v>0</v>
      </c>
      <c r="H159" s="184"/>
      <c r="I159" s="196">
        <f>SUM(I156:I158)</f>
        <v>0</v>
      </c>
      <c r="J159" s="181"/>
      <c r="K159" s="196">
        <f>SUM(K156:K158)</f>
        <v>0</v>
      </c>
      <c r="L159" s="181"/>
      <c r="M159" s="196">
        <f>SUM(M156:M157)</f>
        <v>0</v>
      </c>
      <c r="N159" s="181"/>
      <c r="O159" s="196">
        <f>SUM(O156:O157)</f>
        <v>0</v>
      </c>
    </row>
    <row r="160" spans="1:15" ht="15.75" x14ac:dyDescent="0.25">
      <c r="A160" s="176"/>
      <c r="B160" s="165"/>
      <c r="C160" s="164"/>
      <c r="D160" s="164"/>
      <c r="E160" s="196"/>
      <c r="F160" s="181"/>
      <c r="G160" s="199"/>
      <c r="H160" s="184"/>
      <c r="I160" s="196"/>
      <c r="J160" s="181"/>
      <c r="K160" s="196"/>
      <c r="L160" s="181"/>
      <c r="M160" s="196"/>
      <c r="N160" s="181"/>
      <c r="O160" s="196"/>
    </row>
    <row r="161" spans="1:16" ht="15.75" x14ac:dyDescent="0.25">
      <c r="A161" s="164"/>
      <c r="B161" s="164" t="s">
        <v>9</v>
      </c>
      <c r="C161" s="164"/>
      <c r="D161" s="164"/>
      <c r="E161" s="196"/>
      <c r="F161" s="181"/>
      <c r="G161" s="199">
        <f>G152+G159</f>
        <v>-3598.60034</v>
      </c>
      <c r="H161" s="184"/>
      <c r="I161" s="196">
        <f>I152+I159</f>
        <v>-4700</v>
      </c>
      <c r="J161" s="181"/>
      <c r="K161" s="196">
        <f>K152+K159</f>
        <v>-6100</v>
      </c>
      <c r="L161" s="181"/>
      <c r="M161" s="196">
        <f>M152+M159</f>
        <v>-23900</v>
      </c>
      <c r="N161" s="181"/>
      <c r="O161" s="196">
        <f>O152+O159</f>
        <v>-25400</v>
      </c>
    </row>
    <row r="162" spans="1:16" x14ac:dyDescent="0.2">
      <c r="A162" s="165"/>
      <c r="B162" s="175" t="s">
        <v>21</v>
      </c>
      <c r="C162" s="165"/>
      <c r="D162" s="165"/>
      <c r="E162" s="197"/>
      <c r="F162" s="182"/>
      <c r="G162" s="200">
        <v>0</v>
      </c>
      <c r="H162" s="185"/>
      <c r="I162" s="197">
        <v>0</v>
      </c>
      <c r="J162" s="182"/>
      <c r="K162" s="197">
        <v>0</v>
      </c>
      <c r="L162" s="182"/>
      <c r="M162" s="197">
        <v>0</v>
      </c>
      <c r="N162" s="182"/>
      <c r="O162" s="197">
        <v>0</v>
      </c>
    </row>
    <row r="163" spans="1:16" x14ac:dyDescent="0.2">
      <c r="A163" s="165"/>
      <c r="B163" s="175"/>
      <c r="C163" s="165"/>
      <c r="D163" s="165"/>
      <c r="E163" s="197"/>
      <c r="F163" s="182"/>
      <c r="G163" s="200"/>
      <c r="H163" s="185"/>
      <c r="I163" s="197"/>
      <c r="J163" s="182"/>
      <c r="K163" s="197"/>
      <c r="L163" s="182"/>
      <c r="M163" s="210"/>
      <c r="N163" s="194"/>
      <c r="O163" s="210"/>
    </row>
    <row r="164" spans="1:16" hidden="1" x14ac:dyDescent="0.2">
      <c r="A164" s="165"/>
      <c r="B164" s="175"/>
      <c r="C164" s="165"/>
      <c r="D164" s="165"/>
      <c r="E164" s="197"/>
      <c r="F164" s="182"/>
      <c r="G164" s="203"/>
      <c r="H164" s="188"/>
      <c r="I164" s="197"/>
      <c r="J164" s="182"/>
      <c r="K164" s="197"/>
      <c r="L164" s="182"/>
      <c r="M164" s="197"/>
      <c r="N164" s="182"/>
      <c r="O164" s="197"/>
    </row>
    <row r="165" spans="1:16" s="87" customFormat="1" ht="15.75" hidden="1" x14ac:dyDescent="0.25">
      <c r="A165" s="164" t="s">
        <v>47</v>
      </c>
      <c r="B165" s="175"/>
      <c r="C165" s="165"/>
      <c r="D165" s="165"/>
      <c r="E165" s="197"/>
      <c r="F165" s="182"/>
      <c r="G165" s="200"/>
      <c r="H165" s="185"/>
      <c r="I165" s="197"/>
      <c r="J165" s="182"/>
      <c r="K165" s="197"/>
      <c r="L165" s="182"/>
      <c r="M165" s="210"/>
      <c r="N165" s="194"/>
      <c r="O165" s="210"/>
    </row>
    <row r="166" spans="1:16" s="87" customFormat="1" hidden="1" x14ac:dyDescent="0.2">
      <c r="A166" s="165"/>
      <c r="B166" s="175"/>
      <c r="C166" s="165"/>
      <c r="D166" s="165"/>
      <c r="E166" s="197"/>
      <c r="F166" s="182"/>
      <c r="G166" s="200"/>
      <c r="H166" s="185"/>
      <c r="I166" s="197"/>
      <c r="J166" s="182"/>
      <c r="K166" s="210"/>
      <c r="L166" s="194"/>
      <c r="M166" s="210"/>
      <c r="N166" s="194"/>
      <c r="O166" s="210"/>
    </row>
    <row r="167" spans="1:16" s="87" customFormat="1" ht="15.75" hidden="1" x14ac:dyDescent="0.25">
      <c r="A167" s="165"/>
      <c r="B167" s="165" t="s">
        <v>48</v>
      </c>
      <c r="C167" s="165"/>
      <c r="D167" s="165"/>
      <c r="E167" s="197"/>
      <c r="F167" s="182"/>
      <c r="G167" s="199">
        <f>Taul1!F163/1000</f>
        <v>-0.40310000000000001</v>
      </c>
      <c r="H167" s="184"/>
      <c r="I167" s="196">
        <v>0</v>
      </c>
      <c r="J167" s="181"/>
      <c r="K167" s="196">
        <v>0</v>
      </c>
      <c r="L167" s="181"/>
      <c r="M167" s="196">
        <v>0</v>
      </c>
      <c r="N167" s="181"/>
      <c r="O167" s="196">
        <v>0</v>
      </c>
      <c r="P167" s="93"/>
    </row>
    <row r="168" spans="1:16" s="87" customFormat="1" ht="15.75" hidden="1" x14ac:dyDescent="0.25">
      <c r="A168" s="165"/>
      <c r="B168" s="165"/>
      <c r="C168" s="165"/>
      <c r="D168" s="165"/>
      <c r="E168" s="197"/>
      <c r="F168" s="182"/>
      <c r="G168" s="199"/>
      <c r="H168" s="184"/>
      <c r="I168" s="196"/>
      <c r="J168" s="181"/>
      <c r="K168" s="196"/>
      <c r="L168" s="181"/>
      <c r="M168" s="196"/>
      <c r="N168" s="181"/>
      <c r="O168" s="196"/>
      <c r="P168" s="93"/>
    </row>
    <row r="169" spans="1:16" s="87" customFormat="1" hidden="1" x14ac:dyDescent="0.2">
      <c r="A169" s="165"/>
      <c r="B169" s="175"/>
      <c r="C169" s="165"/>
      <c r="D169" s="165"/>
      <c r="E169" s="197"/>
      <c r="F169" s="182"/>
      <c r="G169" s="200"/>
      <c r="H169" s="185"/>
      <c r="I169" s="197"/>
      <c r="J169" s="182"/>
      <c r="K169" s="197"/>
      <c r="L169" s="182"/>
      <c r="M169" s="197"/>
      <c r="N169" s="182"/>
      <c r="O169" s="197"/>
      <c r="P169" s="93"/>
    </row>
    <row r="170" spans="1:16" s="87" customFormat="1" ht="15.75" hidden="1" x14ac:dyDescent="0.25">
      <c r="A170" s="164" t="s">
        <v>6</v>
      </c>
      <c r="B170" s="165"/>
      <c r="C170" s="165"/>
      <c r="D170" s="165"/>
      <c r="E170" s="198"/>
      <c r="F170" s="183"/>
      <c r="G170" s="200"/>
      <c r="H170" s="185"/>
      <c r="I170" s="197"/>
      <c r="J170" s="182"/>
      <c r="K170" s="197"/>
      <c r="L170" s="182"/>
      <c r="M170" s="197"/>
      <c r="N170" s="182"/>
      <c r="O170" s="197"/>
      <c r="P170" s="93"/>
    </row>
    <row r="171" spans="1:16" s="87" customFormat="1" hidden="1" x14ac:dyDescent="0.2">
      <c r="A171" s="165"/>
      <c r="B171" s="165" t="s">
        <v>7</v>
      </c>
      <c r="C171" s="165"/>
      <c r="D171" s="165"/>
      <c r="E171" s="198"/>
      <c r="F171" s="183"/>
      <c r="G171" s="200"/>
      <c r="H171" s="185"/>
      <c r="I171" s="197"/>
      <c r="J171" s="182"/>
      <c r="K171" s="197"/>
      <c r="L171" s="182"/>
      <c r="M171" s="197"/>
      <c r="N171" s="182"/>
      <c r="O171" s="197"/>
      <c r="P171" s="93"/>
    </row>
    <row r="172" spans="1:16" s="87" customFormat="1" hidden="1" x14ac:dyDescent="0.2">
      <c r="A172" s="165"/>
      <c r="B172" s="165" t="s">
        <v>8</v>
      </c>
      <c r="C172" s="165"/>
      <c r="D172" s="165"/>
      <c r="E172" s="198"/>
      <c r="F172" s="183"/>
      <c r="G172" s="200"/>
      <c r="H172" s="185"/>
      <c r="I172" s="197"/>
      <c r="J172" s="182"/>
      <c r="K172" s="197"/>
      <c r="L172" s="182"/>
      <c r="M172" s="197"/>
      <c r="N172" s="182"/>
      <c r="O172" s="197"/>
      <c r="P172" s="93"/>
    </row>
    <row r="173" spans="1:16" s="87" customFormat="1" hidden="1" x14ac:dyDescent="0.2">
      <c r="A173" s="165"/>
      <c r="B173" s="165" t="s">
        <v>23</v>
      </c>
      <c r="C173" s="165"/>
      <c r="D173" s="165"/>
      <c r="E173" s="198"/>
      <c r="F173" s="183"/>
      <c r="G173" s="200">
        <f>Taul1!F169/1000</f>
        <v>0.40310000000000001</v>
      </c>
      <c r="H173" s="185"/>
      <c r="I173" s="197"/>
      <c r="J173" s="182"/>
      <c r="K173" s="197"/>
      <c r="L173" s="182"/>
      <c r="M173" s="197"/>
      <c r="N173" s="182"/>
      <c r="O173" s="197"/>
      <c r="P173" s="93"/>
    </row>
    <row r="174" spans="1:16" s="87" customFormat="1" ht="15.75" hidden="1" x14ac:dyDescent="0.25">
      <c r="A174" s="164"/>
      <c r="B174" s="164" t="s">
        <v>5</v>
      </c>
      <c r="C174" s="164"/>
      <c r="D174" s="164"/>
      <c r="E174" s="196"/>
      <c r="F174" s="181"/>
      <c r="G174" s="199">
        <f>SUM(G171:G173)</f>
        <v>0.40310000000000001</v>
      </c>
      <c r="H174" s="184"/>
      <c r="I174" s="196">
        <f>SUM(I171:I173)</f>
        <v>0</v>
      </c>
      <c r="J174" s="181"/>
      <c r="K174" s="196">
        <f>SUM(K171:K173)</f>
        <v>0</v>
      </c>
      <c r="L174" s="181"/>
      <c r="M174" s="196">
        <f>SUM(M171:M172)</f>
        <v>0</v>
      </c>
      <c r="N174" s="181"/>
      <c r="O174" s="196">
        <f>SUM(O171:O172)</f>
        <v>0</v>
      </c>
      <c r="P174" s="93"/>
    </row>
    <row r="175" spans="1:16" s="87" customFormat="1" ht="15.75" hidden="1" x14ac:dyDescent="0.25">
      <c r="A175" s="176"/>
      <c r="B175" s="164"/>
      <c r="C175" s="164"/>
      <c r="D175" s="164"/>
      <c r="E175" s="196"/>
      <c r="F175" s="181"/>
      <c r="G175" s="199"/>
      <c r="H175" s="184"/>
      <c r="I175" s="196"/>
      <c r="J175" s="181"/>
      <c r="K175" s="196"/>
      <c r="L175" s="181"/>
      <c r="M175" s="196"/>
      <c r="N175" s="181"/>
      <c r="O175" s="196"/>
      <c r="P175" s="93"/>
    </row>
    <row r="176" spans="1:16" s="87" customFormat="1" ht="15.75" hidden="1" x14ac:dyDescent="0.25">
      <c r="A176" s="164"/>
      <c r="B176" s="164" t="s">
        <v>9</v>
      </c>
      <c r="C176" s="164"/>
      <c r="D176" s="164"/>
      <c r="E176" s="196"/>
      <c r="F176" s="181"/>
      <c r="G176" s="199">
        <f>G167+G174</f>
        <v>0</v>
      </c>
      <c r="H176" s="184"/>
      <c r="I176" s="196">
        <f>I167+I174</f>
        <v>0</v>
      </c>
      <c r="J176" s="181"/>
      <c r="K176" s="196">
        <f>K167+K174</f>
        <v>0</v>
      </c>
      <c r="L176" s="181"/>
      <c r="M176" s="196">
        <f>M167+M174</f>
        <v>0</v>
      </c>
      <c r="N176" s="181"/>
      <c r="O176" s="196">
        <f>O167+O174</f>
        <v>0</v>
      </c>
      <c r="P176" s="93"/>
    </row>
    <row r="177" spans="1:18" s="87" customFormat="1" hidden="1" x14ac:dyDescent="0.2">
      <c r="A177" s="165"/>
      <c r="B177" s="175" t="s">
        <v>21</v>
      </c>
      <c r="C177" s="165"/>
      <c r="D177" s="165"/>
      <c r="E177" s="197"/>
      <c r="F177" s="182"/>
      <c r="G177" s="200">
        <v>0</v>
      </c>
      <c r="H177" s="185"/>
      <c r="I177" s="197">
        <v>0</v>
      </c>
      <c r="J177" s="182"/>
      <c r="K177" s="197">
        <v>0</v>
      </c>
      <c r="L177" s="182"/>
      <c r="M177" s="197">
        <v>0</v>
      </c>
      <c r="N177" s="182"/>
      <c r="O177" s="197">
        <v>0</v>
      </c>
      <c r="P177" s="93"/>
    </row>
    <row r="178" spans="1:18" s="87" customFormat="1" hidden="1" x14ac:dyDescent="0.2">
      <c r="A178" s="165"/>
      <c r="B178" s="175"/>
      <c r="C178" s="165"/>
      <c r="D178" s="165"/>
      <c r="E178" s="197"/>
      <c r="F178" s="182"/>
      <c r="G178" s="200"/>
      <c r="H178" s="185"/>
      <c r="I178" s="197"/>
      <c r="J178" s="182"/>
      <c r="K178" s="197"/>
      <c r="L178" s="182"/>
      <c r="M178" s="197"/>
      <c r="N178" s="182"/>
      <c r="O178" s="197"/>
      <c r="P178" s="93"/>
    </row>
    <row r="179" spans="1:18" s="87" customFormat="1" ht="15.75" x14ac:dyDescent="0.25">
      <c r="A179" s="165"/>
      <c r="B179" s="175"/>
      <c r="C179" s="165"/>
      <c r="D179" s="165"/>
      <c r="E179" s="196"/>
      <c r="F179" s="181"/>
      <c r="G179" s="204"/>
      <c r="H179" s="189"/>
      <c r="I179" s="196"/>
      <c r="J179" s="181"/>
      <c r="K179" s="196"/>
      <c r="L179" s="181"/>
      <c r="M179" s="196"/>
      <c r="N179" s="181"/>
      <c r="O179" s="197"/>
      <c r="P179" s="93"/>
    </row>
    <row r="180" spans="1:18" s="93" customFormat="1" ht="15.75" x14ac:dyDescent="0.25">
      <c r="A180" s="164"/>
      <c r="B180" s="164" t="s">
        <v>34</v>
      </c>
      <c r="C180" s="165"/>
      <c r="D180" s="165"/>
      <c r="E180" s="197"/>
      <c r="F180" s="182"/>
      <c r="G180" s="200"/>
      <c r="H180" s="185"/>
      <c r="I180" s="197"/>
      <c r="J180" s="182"/>
      <c r="K180" s="197"/>
      <c r="L180" s="182"/>
      <c r="M180" s="197"/>
      <c r="N180" s="182"/>
      <c r="O180" s="197"/>
    </row>
    <row r="181" spans="1:18" s="93" customFormat="1" hidden="1" x14ac:dyDescent="0.2">
      <c r="A181" s="165"/>
      <c r="B181" s="175"/>
      <c r="C181" s="165"/>
      <c r="D181" s="165"/>
      <c r="E181" s="197"/>
      <c r="F181" s="182"/>
      <c r="G181" s="200"/>
      <c r="H181" s="185"/>
      <c r="I181" s="197"/>
      <c r="J181" s="182"/>
      <c r="K181" s="197"/>
      <c r="L181" s="182"/>
      <c r="M181" s="197"/>
      <c r="N181" s="182"/>
      <c r="O181" s="197"/>
    </row>
    <row r="182" spans="1:18" s="93" customFormat="1" ht="15.75" x14ac:dyDescent="0.25">
      <c r="A182" s="165"/>
      <c r="B182" s="164" t="s">
        <v>97</v>
      </c>
      <c r="C182" s="165"/>
      <c r="D182" s="165"/>
      <c r="E182" s="197"/>
      <c r="F182" s="182"/>
      <c r="G182" s="199">
        <f>Taul1!F178/1000</f>
        <v>-8005.6176799999994</v>
      </c>
      <c r="H182" s="184"/>
      <c r="I182" s="199">
        <f>Taul1!G178/1000</f>
        <v>-1085.9749999999999</v>
      </c>
      <c r="J182" s="184"/>
      <c r="K182" s="196">
        <f>Taul1!H178/1000</f>
        <v>-3715</v>
      </c>
      <c r="L182" s="181"/>
      <c r="M182" s="196">
        <v>0</v>
      </c>
      <c r="N182" s="181"/>
      <c r="O182" s="196">
        <v>0</v>
      </c>
    </row>
    <row r="183" spans="1:18" s="93" customFormat="1" ht="15.75" x14ac:dyDescent="0.25">
      <c r="A183" s="165"/>
      <c r="B183" s="164"/>
      <c r="C183" s="165"/>
      <c r="D183" s="165"/>
      <c r="E183" s="197"/>
      <c r="F183" s="182"/>
      <c r="G183" s="199"/>
      <c r="H183" s="184"/>
      <c r="I183" s="196"/>
      <c r="J183" s="181"/>
      <c r="K183" s="196"/>
      <c r="L183" s="181"/>
      <c r="M183" s="197"/>
      <c r="N183" s="182"/>
      <c r="O183" s="197"/>
    </row>
    <row r="184" spans="1:18" s="93" customFormat="1" hidden="1" x14ac:dyDescent="0.2">
      <c r="A184" s="165"/>
      <c r="B184" s="175"/>
      <c r="C184" s="165"/>
      <c r="D184" s="165"/>
      <c r="E184" s="197"/>
      <c r="F184" s="182"/>
      <c r="G184" s="200"/>
      <c r="H184" s="185"/>
      <c r="I184" s="197"/>
      <c r="J184" s="182"/>
      <c r="K184" s="197"/>
      <c r="L184" s="182"/>
      <c r="M184" s="197"/>
      <c r="N184" s="182"/>
      <c r="O184" s="197"/>
    </row>
    <row r="185" spans="1:18" s="87" customFormat="1" ht="15.75" x14ac:dyDescent="0.25">
      <c r="A185" s="164"/>
      <c r="B185" s="164" t="s">
        <v>6</v>
      </c>
      <c r="C185" s="165"/>
      <c r="D185" s="165"/>
      <c r="E185" s="198"/>
      <c r="F185" s="183"/>
      <c r="G185" s="200"/>
      <c r="H185" s="185"/>
      <c r="I185" s="197"/>
      <c r="J185" s="182"/>
      <c r="K185" s="210"/>
      <c r="L185" s="194"/>
      <c r="M185" s="197"/>
      <c r="N185" s="182"/>
      <c r="O185" s="197"/>
    </row>
    <row r="186" spans="1:18" s="87" customFormat="1" x14ac:dyDescent="0.2">
      <c r="A186" s="165"/>
      <c r="B186" s="165" t="s">
        <v>20</v>
      </c>
      <c r="C186" s="165"/>
      <c r="D186" s="165"/>
      <c r="E186" s="198"/>
      <c r="F186" s="183"/>
      <c r="G186" s="200"/>
      <c r="H186" s="185"/>
      <c r="I186" s="197"/>
      <c r="J186" s="182"/>
      <c r="K186" s="197"/>
      <c r="L186" s="182"/>
      <c r="M186" s="197"/>
      <c r="N186" s="182"/>
      <c r="O186" s="197"/>
      <c r="P186" s="93"/>
      <c r="Q186" s="93"/>
      <c r="R186" s="93"/>
    </row>
    <row r="187" spans="1:18" s="87" customFormat="1" x14ac:dyDescent="0.2">
      <c r="A187" s="165"/>
      <c r="B187" s="165" t="s">
        <v>24</v>
      </c>
      <c r="C187" s="165"/>
      <c r="D187" s="165"/>
      <c r="E187" s="198"/>
      <c r="F187" s="183"/>
      <c r="G187" s="200"/>
      <c r="H187" s="185"/>
      <c r="I187" s="197"/>
      <c r="J187" s="182"/>
      <c r="K187" s="197"/>
      <c r="L187" s="182"/>
      <c r="M187" s="197"/>
      <c r="N187" s="182"/>
      <c r="O187" s="197"/>
      <c r="P187" s="93"/>
      <c r="Q187" s="93"/>
      <c r="R187" s="93"/>
    </row>
    <row r="188" spans="1:18" s="93" customFormat="1" x14ac:dyDescent="0.2">
      <c r="A188" s="165"/>
      <c r="B188" s="165" t="s">
        <v>37</v>
      </c>
      <c r="C188" s="165"/>
      <c r="D188" s="165"/>
      <c r="E188" s="198"/>
      <c r="F188" s="183"/>
      <c r="G188" s="200"/>
      <c r="H188" s="185"/>
      <c r="I188" s="200">
        <f>Taul1!G185/1000</f>
        <v>140</v>
      </c>
      <c r="J188" s="185"/>
      <c r="K188" s="211"/>
      <c r="L188" s="195"/>
      <c r="M188" s="197"/>
      <c r="N188" s="182"/>
      <c r="O188" s="197"/>
    </row>
    <row r="189" spans="1:18" s="87" customFormat="1" ht="15.75" x14ac:dyDescent="0.25">
      <c r="A189" s="164"/>
      <c r="B189" s="164" t="s">
        <v>5</v>
      </c>
      <c r="C189" s="164"/>
      <c r="D189" s="164"/>
      <c r="E189" s="196"/>
      <c r="F189" s="181"/>
      <c r="G189" s="199">
        <f>SUM(G186:G188)</f>
        <v>0</v>
      </c>
      <c r="H189" s="184"/>
      <c r="I189" s="196">
        <f>SUM(I186:I188)</f>
        <v>140</v>
      </c>
      <c r="J189" s="181"/>
      <c r="K189" s="196">
        <f>SUM(K186:K188)</f>
        <v>0</v>
      </c>
      <c r="L189" s="181"/>
      <c r="M189" s="196">
        <f>SUM(M186:M187)</f>
        <v>0</v>
      </c>
      <c r="N189" s="181"/>
      <c r="O189" s="196">
        <f>SUM(O186:O187)</f>
        <v>0</v>
      </c>
      <c r="P189" s="93"/>
      <c r="Q189" s="93"/>
    </row>
    <row r="190" spans="1:18" s="87" customFormat="1" ht="15.75" x14ac:dyDescent="0.25">
      <c r="A190" s="176"/>
      <c r="B190" s="165"/>
      <c r="C190" s="164"/>
      <c r="D190" s="164"/>
      <c r="E190" s="196"/>
      <c r="F190" s="181"/>
      <c r="G190" s="199"/>
      <c r="H190" s="184"/>
      <c r="I190" s="196"/>
      <c r="J190" s="181"/>
      <c r="K190" s="196"/>
      <c r="L190" s="181"/>
      <c r="M190" s="196"/>
      <c r="N190" s="181"/>
      <c r="O190" s="196"/>
      <c r="P190" s="93"/>
      <c r="Q190" s="93"/>
    </row>
    <row r="191" spans="1:18" s="87" customFormat="1" ht="15.75" x14ac:dyDescent="0.25">
      <c r="A191" s="164"/>
      <c r="B191" s="164" t="s">
        <v>9</v>
      </c>
      <c r="C191" s="164"/>
      <c r="D191" s="164"/>
      <c r="E191" s="196"/>
      <c r="F191" s="181"/>
      <c r="G191" s="199">
        <f>G182+G189</f>
        <v>-8005.6176799999994</v>
      </c>
      <c r="H191" s="184"/>
      <c r="I191" s="196">
        <f>I182+I189</f>
        <v>-945.97499999999991</v>
      </c>
      <c r="J191" s="181"/>
      <c r="K191" s="196">
        <f>K182+K189</f>
        <v>-3715</v>
      </c>
      <c r="L191" s="181"/>
      <c r="M191" s="196">
        <f>M182+M189</f>
        <v>0</v>
      </c>
      <c r="N191" s="181"/>
      <c r="O191" s="196">
        <f>O182+O189</f>
        <v>0</v>
      </c>
      <c r="P191" s="93"/>
      <c r="Q191" s="93"/>
    </row>
    <row r="192" spans="1:18" s="87" customFormat="1" x14ac:dyDescent="0.2">
      <c r="A192" s="165"/>
      <c r="B192" s="175" t="s">
        <v>21</v>
      </c>
      <c r="C192" s="165"/>
      <c r="D192" s="165"/>
      <c r="E192" s="197"/>
      <c r="F192" s="182"/>
      <c r="G192" s="200">
        <v>0</v>
      </c>
      <c r="H192" s="185"/>
      <c r="I192" s="197">
        <v>0</v>
      </c>
      <c r="J192" s="182"/>
      <c r="K192" s="197">
        <v>0</v>
      </c>
      <c r="L192" s="182"/>
      <c r="M192" s="197">
        <v>0</v>
      </c>
      <c r="N192" s="182"/>
      <c r="O192" s="197">
        <v>0</v>
      </c>
      <c r="P192" s="93"/>
      <c r="Q192" s="93"/>
    </row>
    <row r="193" spans="1:17" s="87" customFormat="1" x14ac:dyDescent="0.2">
      <c r="A193" s="165"/>
      <c r="B193" s="175"/>
      <c r="C193" s="165"/>
      <c r="D193" s="165"/>
      <c r="E193" s="197"/>
      <c r="F193" s="182"/>
      <c r="G193" s="200"/>
      <c r="H193" s="185"/>
      <c r="I193" s="197"/>
      <c r="J193" s="182"/>
      <c r="K193" s="197"/>
      <c r="L193" s="182"/>
      <c r="M193" s="197"/>
      <c r="N193" s="182"/>
      <c r="O193" s="197"/>
      <c r="P193" s="93"/>
      <c r="Q193" s="93"/>
    </row>
    <row r="194" spans="1:17" s="87" customFormat="1" x14ac:dyDescent="0.2">
      <c r="A194" s="165"/>
      <c r="B194" s="175"/>
      <c r="C194" s="165"/>
      <c r="D194" s="165"/>
      <c r="E194" s="197"/>
      <c r="F194" s="182"/>
      <c r="G194" s="200"/>
      <c r="H194" s="185"/>
      <c r="I194" s="197"/>
      <c r="J194" s="182"/>
      <c r="K194" s="197"/>
      <c r="L194" s="182"/>
      <c r="M194" s="197"/>
      <c r="N194" s="182"/>
      <c r="O194" s="197"/>
      <c r="P194" s="93"/>
      <c r="Q194" s="93"/>
    </row>
    <row r="195" spans="1:17" s="87" customFormat="1" ht="15.75" x14ac:dyDescent="0.25">
      <c r="A195" s="165"/>
      <c r="B195" s="175"/>
      <c r="C195" s="165"/>
      <c r="D195" s="165"/>
      <c r="E195" s="196"/>
      <c r="F195" s="181"/>
      <c r="G195" s="199"/>
      <c r="H195" s="184"/>
      <c r="I195" s="196"/>
      <c r="J195" s="181"/>
      <c r="K195" s="196"/>
      <c r="L195" s="181"/>
      <c r="M195" s="196"/>
      <c r="N195" s="181"/>
      <c r="O195" s="197"/>
    </row>
    <row r="196" spans="1:17" s="87" customFormat="1" ht="15.75" x14ac:dyDescent="0.25">
      <c r="A196" s="164" t="s">
        <v>40</v>
      </c>
      <c r="B196" s="175"/>
      <c r="C196" s="165"/>
      <c r="D196" s="165"/>
      <c r="E196" s="196"/>
      <c r="F196" s="181"/>
      <c r="G196" s="196">
        <f>G59+G128+G152+G167+G182</f>
        <v>-38450.826379999999</v>
      </c>
      <c r="H196" s="181"/>
      <c r="I196" s="196">
        <f>I59+I128+I152+I182</f>
        <v>-51835.974999999999</v>
      </c>
      <c r="J196" s="181"/>
      <c r="K196" s="196">
        <f>K59+K128+K152+K182</f>
        <v>-56430</v>
      </c>
      <c r="L196" s="181"/>
      <c r="M196" s="196">
        <f>M59+M128+M152+M182</f>
        <v>-84900</v>
      </c>
      <c r="N196" s="181"/>
      <c r="O196" s="196">
        <f>O59+O128+O152+O182</f>
        <v>-90000</v>
      </c>
    </row>
    <row r="197" spans="1:17" s="87" customFormat="1" ht="15.75" x14ac:dyDescent="0.25">
      <c r="A197" s="164" t="s">
        <v>41</v>
      </c>
      <c r="B197" s="175"/>
      <c r="C197" s="165"/>
      <c r="D197" s="165"/>
      <c r="E197" s="196"/>
      <c r="F197" s="181"/>
      <c r="G197" s="199">
        <f>G66+G135+G159+G174+G189</f>
        <v>131.62202000000002</v>
      </c>
      <c r="H197" s="184"/>
      <c r="I197" s="199">
        <f>I66+I135+I159+I174+I189</f>
        <v>140</v>
      </c>
      <c r="J197" s="184"/>
      <c r="K197" s="199">
        <f>K66+K135+K159+K174+K189</f>
        <v>0</v>
      </c>
      <c r="L197" s="184"/>
      <c r="M197" s="199">
        <f>M66+M135+M159+M174+M189</f>
        <v>0</v>
      </c>
      <c r="N197" s="184"/>
      <c r="O197" s="199">
        <f>O66+O135+O159+O174+O189</f>
        <v>0</v>
      </c>
      <c r="Q197" s="218"/>
    </row>
    <row r="198" spans="1:17" s="87" customFormat="1" ht="15.75" x14ac:dyDescent="0.25">
      <c r="A198" s="164"/>
      <c r="B198" s="175"/>
      <c r="C198" s="165"/>
      <c r="D198" s="165"/>
      <c r="E198" s="196"/>
      <c r="F198" s="181"/>
      <c r="G198" s="199"/>
      <c r="H198" s="184"/>
      <c r="I198" s="199"/>
      <c r="J198" s="184"/>
      <c r="K198" s="199"/>
      <c r="L198" s="184"/>
      <c r="M198" s="199"/>
      <c r="N198" s="184"/>
      <c r="O198" s="199"/>
    </row>
    <row r="199" spans="1:17" x14ac:dyDescent="0.2">
      <c r="A199" s="212"/>
      <c r="B199" s="212"/>
      <c r="C199" s="212"/>
      <c r="D199" s="212"/>
      <c r="E199" s="208"/>
      <c r="F199" s="208"/>
      <c r="G199" s="213"/>
      <c r="H199" s="213"/>
      <c r="I199" s="208"/>
      <c r="J199" s="208"/>
      <c r="K199" s="208"/>
      <c r="L199" s="208"/>
      <c r="M199" s="208"/>
      <c r="N199" s="208"/>
      <c r="O199" s="208"/>
    </row>
    <row r="200" spans="1:17" x14ac:dyDescent="0.2">
      <c r="A200" s="212"/>
      <c r="B200" s="214" t="s">
        <v>92</v>
      </c>
      <c r="C200" s="212"/>
      <c r="D200" s="212"/>
      <c r="E200" s="208"/>
      <c r="F200" s="208"/>
      <c r="G200" s="213"/>
      <c r="H200" s="213"/>
      <c r="I200" s="208"/>
      <c r="J200" s="208"/>
      <c r="K200" s="208"/>
      <c r="L200" s="208"/>
      <c r="M200" s="208"/>
      <c r="N200" s="208"/>
      <c r="O200" s="208"/>
    </row>
    <row r="202" spans="1:17" hidden="1" x14ac:dyDescent="0.2"/>
    <row r="203" spans="1:17" hidden="1" x14ac:dyDescent="0.2">
      <c r="I203" s="6" t="s">
        <v>114</v>
      </c>
      <c r="K203" s="6">
        <v>-12000000</v>
      </c>
      <c r="M203" s="6">
        <v>-12000000</v>
      </c>
      <c r="O203" s="6">
        <v>-12000000</v>
      </c>
    </row>
    <row r="204" spans="1:17" hidden="1" x14ac:dyDescent="0.2">
      <c r="I204" s="6" t="s">
        <v>115</v>
      </c>
      <c r="K204" s="6">
        <f>-5900000-5500000</f>
        <v>-11400000</v>
      </c>
      <c r="M204" s="6">
        <f>-4900000-19000000</f>
        <v>-23900000</v>
      </c>
      <c r="O204" s="6">
        <v>-25400000</v>
      </c>
    </row>
    <row r="205" spans="1:17" hidden="1" x14ac:dyDescent="0.2">
      <c r="I205" s="6" t="s">
        <v>116</v>
      </c>
      <c r="K205" s="6">
        <f>-34465000-150000</f>
        <v>-34615000</v>
      </c>
      <c r="M205" s="6">
        <f>-48900000-100000</f>
        <v>-49000000</v>
      </c>
      <c r="O205" s="6">
        <f>-52500000-100000</f>
        <v>-52600000</v>
      </c>
    </row>
    <row r="206" spans="1:17" hidden="1" x14ac:dyDescent="0.2">
      <c r="K206" s="6">
        <f>SUM(K203:K205)</f>
        <v>-58015000</v>
      </c>
      <c r="M206" s="6">
        <f t="shared" ref="M206:O206" si="3">SUM(M203:M205)</f>
        <v>-84900000</v>
      </c>
      <c r="O206" s="6">
        <f t="shared" si="3"/>
        <v>-90000000</v>
      </c>
    </row>
    <row r="207" spans="1:17" hidden="1" x14ac:dyDescent="0.2"/>
    <row r="208" spans="1:17" hidden="1" x14ac:dyDescent="0.2">
      <c r="K208" s="6">
        <f>K196-K206</f>
        <v>57958570</v>
      </c>
      <c r="M208" s="6">
        <f t="shared" ref="M208:O208" si="4">M196-M206</f>
        <v>84815100</v>
      </c>
      <c r="O208" s="6">
        <f t="shared" si="4"/>
        <v>89910000</v>
      </c>
    </row>
  </sheetData>
  <phoneticPr fontId="6" type="noConversion"/>
  <printOptions horizontalCentered="1"/>
  <pageMargins left="0.35433070866141736" right="0.35433070866141736" top="0.39370078740157483" bottom="0.39370078740157483" header="0.51181102362204722" footer="0.51181102362204722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rintOptions gridLines="1" gridLinesSet="0"/>
  <pageMargins left="0.75" right="0.75" top="1" bottom="1" header="0.4921259845" footer="0.4921259845"/>
  <headerFooter alignWithMargins="0">
    <oddHeader>&amp;A</oddHeader>
    <oddFooter>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rintOptions gridLines="1" gridLinesSet="0"/>
  <pageMargins left="0.75" right="0.75" top="1" bottom="1" header="0.4921259845" footer="0.4921259845"/>
  <headerFooter alignWithMargins="0">
    <oddHeader>&amp;A</oddHeader>
    <oddFooter>Sivu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9" workbookViewId="0">
      <selection activeCell="E10" sqref="E10"/>
    </sheetView>
  </sheetViews>
  <sheetFormatPr defaultRowHeight="12.75" x14ac:dyDescent="0.2"/>
  <sheetData/>
  <phoneticPr fontId="6" type="noConversion"/>
  <printOptions gridLines="1" gridLinesSet="0"/>
  <pageMargins left="0.75" right="0.75" top="1" bottom="1" header="0.4921259845" footer="0.4921259845"/>
  <headerFooter alignWithMargins="0">
    <oddHeader>&amp;A</oddHeader>
    <oddFooter>Sivu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rintOptions gridLines="1" gridLinesSet="0"/>
  <pageMargins left="0.75" right="0.75" top="1" bottom="1" header="0.4921259845" footer="0.4921259845"/>
  <headerFooter alignWithMargins="0">
    <oddHeader>&amp;A</oddHeader>
    <oddFooter>Sivu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rintOptions gridLines="1" gridLinesSet="0"/>
  <pageMargins left="0.75" right="0.75" top="1" bottom="1" header="0.4921259845" footer="0.4921259845"/>
  <headerFooter alignWithMargins="0">
    <oddHeader>&amp;A</oddHeader>
    <oddFooter>Sivu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rintOptions gridLines="1" gridLinesSet="0"/>
  <pageMargins left="0.75" right="0.75" top="1" bottom="1" header="0.4921259845" footer="0.4921259845"/>
  <headerFooter alignWithMargins="0">
    <oddHeader>&amp;A</oddHeader>
    <oddFooter>Sivu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rintOptions gridLines="1" gridLinesSet="0"/>
  <pageMargins left="0.75" right="0.75" top="1" bottom="1" header="0.4921259845" footer="0.4921259845"/>
  <headerFooter alignWithMargins="0">
    <oddHeader>&amp;A</oddHeader>
    <oddFooter>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16</vt:i4>
      </vt:variant>
      <vt:variant>
        <vt:lpstr>Nimetyt alueet</vt:lpstr>
      </vt:variant>
      <vt:variant>
        <vt:i4>1</vt:i4>
      </vt:variant>
    </vt:vector>
  </HeadingPairs>
  <TitlesOfParts>
    <vt:vector size="17" baseType="lpstr">
      <vt:lpstr>Taul1</vt:lpstr>
      <vt:lpstr>2020 MUUTOS</vt:lpstr>
      <vt:lpstr>Taul3</vt:lpstr>
      <vt:lpstr>Taul4</vt:lpstr>
      <vt:lpstr>Taul5</vt:lpstr>
      <vt:lpstr>Taul6</vt:lpstr>
      <vt:lpstr>Taul7</vt:lpstr>
      <vt:lpstr>Taul8</vt:lpstr>
      <vt:lpstr>Taul9</vt:lpstr>
      <vt:lpstr>Taul10</vt:lpstr>
      <vt:lpstr>Taul11</vt:lpstr>
      <vt:lpstr>Taul12</vt:lpstr>
      <vt:lpstr>Taul13</vt:lpstr>
      <vt:lpstr>Taul14</vt:lpstr>
      <vt:lpstr>Taul15</vt:lpstr>
      <vt:lpstr>Taul16</vt:lpstr>
      <vt:lpstr>Taul1!Tulostusotsikot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Kauppinen Marja-Leena</dc:creator>
  <cp:lastModifiedBy>Kauppinen Marja-Leena</cp:lastModifiedBy>
  <cp:lastPrinted>2020-05-14T11:59:16Z</cp:lastPrinted>
  <dcterms:created xsi:type="dcterms:W3CDTF">1999-09-22T09:28:45Z</dcterms:created>
  <dcterms:modified xsi:type="dcterms:W3CDTF">2020-05-14T12:00:05Z</dcterms:modified>
</cp:coreProperties>
</file>